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690" windowHeight="6795" tabRatio="601" activeTab="0"/>
  </bookViews>
  <sheets>
    <sheet name="Рекл.свод 97- швы послед " sheetId="1" r:id="rId1"/>
    <sheet name="Объекты по России" sheetId="2" r:id="rId2"/>
    <sheet name="МКАД 2007" sheetId="3" r:id="rId3"/>
    <sheet name=" 97-08 торма" sheetId="4" r:id="rId4"/>
  </sheets>
  <definedNames>
    <definedName name="_xlnm.Print_Area" localSheetId="3">' 97-08 торма'!$B$1:$H$129</definedName>
    <definedName name="_xlnm.Print_Area" localSheetId="2">'МКАД 2007'!$A$1:$F$87</definedName>
    <definedName name="_xlnm.Print_Area" localSheetId="1">'Объекты по России'!$A$1:$H$38</definedName>
    <definedName name="_xlnm.Print_Area" localSheetId="0">'Рекл.свод 97- швы послед '!$B$1:$H$395</definedName>
  </definedNames>
  <calcPr fullCalcOnLoad="1"/>
</workbook>
</file>

<file path=xl/sharedStrings.xml><?xml version="1.0" encoding="utf-8"?>
<sst xmlns="http://schemas.openxmlformats.org/spreadsheetml/2006/main" count="2408" uniqueCount="724">
  <si>
    <t>Мост ч/з рМоскву у с.Спас(68км) ремонт</t>
  </si>
  <si>
    <t>Год монтажа</t>
  </si>
  <si>
    <t>внеш оп.1, внутр оп1,2</t>
  </si>
  <si>
    <t>Таганка-Мост</t>
  </si>
  <si>
    <t>Московская обл.</t>
  </si>
  <si>
    <t xml:space="preserve">ИТОГО Betoflex </t>
  </si>
  <si>
    <t>Бережковский мост с подходами</t>
  </si>
  <si>
    <t>Мост ч/з рКлязьма на под.к Шереметьево 2</t>
  </si>
  <si>
    <t>Трансмонолит</t>
  </si>
  <si>
    <t>П/п Волоколамский</t>
  </si>
  <si>
    <t>58+200</t>
  </si>
  <si>
    <t xml:space="preserve">П/п Молодогвардейский </t>
  </si>
  <si>
    <t>67+959</t>
  </si>
  <si>
    <t>Рижская жд</t>
  </si>
  <si>
    <t>П/п Можайский через  МКАД</t>
  </si>
  <si>
    <t xml:space="preserve">П/п Сколковский </t>
  </si>
  <si>
    <t xml:space="preserve">Мост через р.Сетунь </t>
  </si>
  <si>
    <t>81+475</t>
  </si>
  <si>
    <t>П/п Беседы-Братеево</t>
  </si>
  <si>
    <t>19+140</t>
  </si>
  <si>
    <t>П/п  Рязанская ж.д.</t>
  </si>
  <si>
    <t>оп.2</t>
  </si>
  <si>
    <t>1 или 2</t>
  </si>
  <si>
    <t>1 внутр (2)</t>
  </si>
  <si>
    <t>90+700</t>
  </si>
  <si>
    <t>П/п   Горьковская ад.на 1 км МКАД</t>
  </si>
  <si>
    <t xml:space="preserve">П/п  Рязанская а/д </t>
  </si>
  <si>
    <t>Мост Спасский (внутр.) ч/з рМоскву</t>
  </si>
  <si>
    <t>Waboflex SR6,5</t>
  </si>
  <si>
    <t>не мы делали</t>
  </si>
  <si>
    <t>Мост Спасский (внеш) ч/з рМоскву</t>
  </si>
  <si>
    <t>оп.2 по ходу движ.</t>
  </si>
  <si>
    <t>прод</t>
  </si>
  <si>
    <t xml:space="preserve">Мост Химкинский (внеш)ч/з кан. им.Москвы </t>
  </si>
  <si>
    <t xml:space="preserve">П/п Октябрьская ж.д </t>
  </si>
  <si>
    <t>внеш</t>
  </si>
  <si>
    <t>94+204</t>
  </si>
  <si>
    <t>внутр оп.1,5</t>
  </si>
  <si>
    <t>внеш 2 шва, внутр 1 шов</t>
  </si>
  <si>
    <t>внутр оп.1,4     внеш оп.1</t>
  </si>
  <si>
    <t xml:space="preserve">П/п Рижский - I </t>
  </si>
  <si>
    <t xml:space="preserve">П/п Капотня-Дзержинск </t>
  </si>
  <si>
    <t xml:space="preserve">П/П Коксогазовый </t>
  </si>
  <si>
    <t xml:space="preserve">П/п Калужский </t>
  </si>
  <si>
    <t>Эстакада Ярославская 1</t>
  </si>
  <si>
    <t>13+748</t>
  </si>
  <si>
    <t>П/п Белая Дача</t>
  </si>
  <si>
    <t>31+852</t>
  </si>
  <si>
    <t>П/п Курская жд</t>
  </si>
  <si>
    <t>44+500</t>
  </si>
  <si>
    <t>П/п Киевкая ад</t>
  </si>
  <si>
    <t>ТТК</t>
  </si>
  <si>
    <t>Бережковский мост</t>
  </si>
  <si>
    <t>Мост Сити (въезд)</t>
  </si>
  <si>
    <t>Мост Сити (съезд)</t>
  </si>
  <si>
    <t>15+336</t>
  </si>
  <si>
    <t>П/п Люберцы-Капотня</t>
  </si>
  <si>
    <t>Аминьевский мост</t>
  </si>
  <si>
    <t>Маршала Неделина</t>
  </si>
  <si>
    <t>Дорогобужский</t>
  </si>
  <si>
    <t>2003 год</t>
  </si>
  <si>
    <t>Мост через р.Городня в Царицыно</t>
  </si>
  <si>
    <t>ИТОГО  К-50</t>
  </si>
  <si>
    <t>П/п Рижский -1</t>
  </si>
  <si>
    <t>Сходненский мост</t>
  </si>
  <si>
    <t>П/п Октябрьская жд</t>
  </si>
  <si>
    <t>Яузский мост (внешний)</t>
  </si>
  <si>
    <t xml:space="preserve">П/п Рязанский а.д. </t>
  </si>
  <si>
    <t>П/п Курская ж.д.</t>
  </si>
  <si>
    <t>П/п Киевская а.д.</t>
  </si>
  <si>
    <t>МКАД 74км+331</t>
  </si>
  <si>
    <t>МКАД 94+204</t>
  </si>
  <si>
    <t>МКАД 3км+338</t>
  </si>
  <si>
    <t>МКАД 23км+866</t>
  </si>
  <si>
    <t>МКАД 67км+400</t>
  </si>
  <si>
    <t>МКАД 18км+500</t>
  </si>
  <si>
    <t>МКАД  км 62+767</t>
  </si>
  <si>
    <t>МКАД км 68+800</t>
  </si>
  <si>
    <t>МКАД км 76+740</t>
  </si>
  <si>
    <t>МКАД км 90+700</t>
  </si>
  <si>
    <t>МКАД км 7+939</t>
  </si>
  <si>
    <t>МКАД км 31+852</t>
  </si>
  <si>
    <t>МКАД км 44+500</t>
  </si>
  <si>
    <t xml:space="preserve">Бережковский мост </t>
  </si>
  <si>
    <t>МКАД км 13+748</t>
  </si>
  <si>
    <t>ТТК Москва</t>
  </si>
  <si>
    <t>Мост ч/р Клязьма на подъезде к аэропорту Шереметьево-1</t>
  </si>
  <si>
    <t xml:space="preserve">Русаковская эстакада </t>
  </si>
  <si>
    <t>Нагатинский мост через р.Москва</t>
  </si>
  <si>
    <t>К-30</t>
  </si>
  <si>
    <t>Лестничные сходыы у Спортивного комплекса "Чертаново"</t>
  </si>
  <si>
    <t>Мост  через р.Москву на объекте: «Сооружение участка Краснопресненского проспекта от МКАД до проспекта Маршала Жукова»</t>
  </si>
  <si>
    <t>Полимербетон Betoflex</t>
  </si>
  <si>
    <t xml:space="preserve">ООО  «Организатор» </t>
  </si>
  <si>
    <t>правобережной эстакады   моста  через р.Москву на объекте: «Сооружение участка Краснопресненского проспекта от МКАД до проспекта Маршала Жукова»</t>
  </si>
  <si>
    <t>СТФ «Мостоотряд-99» - филиала ОАО «МОСТОТРЕСТ»</t>
  </si>
  <si>
    <t>МТФ "Мостоотряд 4"-ф-л ОАО «МОСТОТРЕСТ»</t>
  </si>
  <si>
    <t xml:space="preserve">ЯТФ «Мостоотряд-6» - филиала ОАО «МОСТОТРЕСТ» </t>
  </si>
  <si>
    <t xml:space="preserve">ИТОГО заполнение из полимербетона Betoflex </t>
  </si>
  <si>
    <t xml:space="preserve">Мост через р.Обь на Северном обходе г.Новосибирска </t>
  </si>
  <si>
    <t xml:space="preserve"> г.Новосибирск </t>
  </si>
  <si>
    <t xml:space="preserve">Моста ч/р Лихоборка в р-не Кронштадтского бул., д.55 </t>
  </si>
  <si>
    <t>Мосты ч/р Лихоборку (створ №1 и №2)</t>
  </si>
  <si>
    <t xml:space="preserve">                                                                                                     </t>
  </si>
  <si>
    <t xml:space="preserve">                                                                          </t>
  </si>
  <si>
    <t>ГУ «Управление автомагис -трали Москва-Минск ФДА»</t>
  </si>
  <si>
    <t>Смоленская обл.</t>
  </si>
  <si>
    <t xml:space="preserve">Мост ч/р  Алешня км 167+285  а/м  М-1 «Беларусь» </t>
  </si>
  <si>
    <t xml:space="preserve">Мост ч/р Б.Гжать на  км 173+430 на а/м  М-1 «Беларусь» </t>
  </si>
  <si>
    <t>Мост ч/р км 174+083 а/д М-1 "Беларусь"</t>
  </si>
  <si>
    <t xml:space="preserve">Мост ч/р Копань км 82+100 на а/м  М-1 «Беларусь» </t>
  </si>
  <si>
    <t xml:space="preserve"> общей длиной 81,83 п.м. </t>
  </si>
  <si>
    <r>
      <t xml:space="preserve">П/п  ПК 33+12,88   на мостовом переходе ч/р Каму </t>
    </r>
  </si>
  <si>
    <t xml:space="preserve"> г. Пермь</t>
  </si>
  <si>
    <t>Пермьдорстрой</t>
  </si>
  <si>
    <r>
      <t xml:space="preserve">П/п  ПК 67+00    на мостовом переходе ч/р Каму </t>
    </r>
  </si>
  <si>
    <r>
      <t xml:space="preserve">П/п  ПК 25+60,80     на мостовом переходе ч/р Каму </t>
    </r>
  </si>
  <si>
    <t>ООО Трансстроймост</t>
  </si>
  <si>
    <t>П/п на км 85+952  а/м М-9 «Балтия»</t>
  </si>
  <si>
    <t>ОАО Хотьковский автомост</t>
  </si>
  <si>
    <t>ФУАД Центравтомагистраль</t>
  </si>
  <si>
    <t>П/п на км 94+418  а/м М-9 «Балтия»</t>
  </si>
  <si>
    <t xml:space="preserve">П/п Кузьминский </t>
  </si>
  <si>
    <t>ООО "Дефшов"</t>
  </si>
  <si>
    <t>АО «Путеви» Ужице</t>
  </si>
  <si>
    <t xml:space="preserve">Аэровокзальный комплекс ОАО "Международный аэропорт Сочи"  </t>
  </si>
  <si>
    <t>г.Сочи</t>
  </si>
  <si>
    <t>2007 год</t>
  </si>
  <si>
    <t>Всего деформационных швов за 2005г.</t>
  </si>
  <si>
    <t>Всего деформационных швов за 2006г.</t>
  </si>
  <si>
    <t>Пермская обл</t>
  </si>
  <si>
    <t xml:space="preserve">П/п ПК 0+ 00  мостового перехода ч/р.Каму в Пермском районе </t>
  </si>
  <si>
    <t>ООО Березниковский мостоотряд</t>
  </si>
  <si>
    <t xml:space="preserve">П/п ПК 21+ 62,92   мостового перехода ч/р.Каму в Пермском районе </t>
  </si>
  <si>
    <t>МКАД 58км+200</t>
  </si>
  <si>
    <t>МКАД 19км+140</t>
  </si>
  <si>
    <t>МКАД 07км+723</t>
  </si>
  <si>
    <t>МКАД 81 км+907</t>
  </si>
  <si>
    <t>МКАД 89км+900</t>
  </si>
  <si>
    <t>МКАД 94км+204</t>
  </si>
  <si>
    <t>МКАД  54км+143</t>
  </si>
  <si>
    <t>МКАД 67км+834</t>
  </si>
  <si>
    <t>П/п Молодогвардейский</t>
  </si>
  <si>
    <t>П/п Рязанская ж/д</t>
  </si>
  <si>
    <t>П/п Осташковский</t>
  </si>
  <si>
    <t>Эст. Ярославская 1,2</t>
  </si>
  <si>
    <t>МКАД 60км+500</t>
  </si>
  <si>
    <t>Ростокинский акведук</t>
  </si>
  <si>
    <t>ЗАО  ИСК "Каптехнострой"</t>
  </si>
  <si>
    <t>П/п Можайский</t>
  </si>
  <si>
    <t>П/п Ярославский а/д</t>
  </si>
  <si>
    <t xml:space="preserve">П/п  Рублевский  </t>
  </si>
  <si>
    <t>МКАД 40км+845</t>
  </si>
  <si>
    <t>П/п в микрорайоне 15-16 г.Зеленограда</t>
  </si>
  <si>
    <t>ООО СК «Ларнастрой</t>
  </si>
  <si>
    <t>ООО «СК-ИнтерАква»</t>
  </si>
  <si>
    <t xml:space="preserve">ЗАО УКСиКСиД </t>
  </si>
  <si>
    <t xml:space="preserve">Мост через р.Волгу у г.Кимры </t>
  </si>
  <si>
    <t xml:space="preserve"> Тверская обл.</t>
  </si>
  <si>
    <t>ДТФ «Мостоотряд № 90»-филиал ОАО "Мостотреста"</t>
  </si>
  <si>
    <t xml:space="preserve">ФГУ ДСТО «С-Пб»      </t>
  </si>
  <si>
    <t>Тоннель в Серебряном бору. Участок Краснопрес- ненского просп. от МКАД до просп. Маршала Жукова.</t>
  </si>
  <si>
    <t>ООО «Тоннель-2001</t>
  </si>
  <si>
    <t>ООО СМУ-1 Метростроя</t>
  </si>
  <si>
    <t>ООО "СМУ-3 Метростроя"</t>
  </si>
  <si>
    <t>ООО "Организатор"</t>
  </si>
  <si>
    <t>Пешеходный переход №2 через пр.5533 в Куркино</t>
  </si>
  <si>
    <t>ООО "Гидротехник-16»</t>
  </si>
  <si>
    <t xml:space="preserve">ЗАО УКСиКСиД                                                                           </t>
  </si>
  <si>
    <t>ООО СК "ЛарнаСтрой</t>
  </si>
  <si>
    <t>Мост-плотина на Старокаширском шоссе.</t>
  </si>
  <si>
    <t>Мост-плотина на Старокаширском шоссе, пешеходный мост.</t>
  </si>
  <si>
    <t xml:space="preserve">Пешеходный мост ч/р Лихоборку в р-не Лихоборской наб., д.6 </t>
  </si>
  <si>
    <t>ООО "Пелискер"</t>
  </si>
  <si>
    <t xml:space="preserve">Реконструкция моста Лейтенанта Шмидта </t>
  </si>
  <si>
    <t>Санкт-Петербург</t>
  </si>
  <si>
    <t>ОАО "Мостоотряд №19"</t>
  </si>
  <si>
    <t xml:space="preserve">Мост ч/р.Москву на км 1+136 подъезда к д/о «Сосны» </t>
  </si>
  <si>
    <t xml:space="preserve">ФУАД «Центральная Россия» </t>
  </si>
  <si>
    <t>МТФ "Мостоотряд 4"-ф-л ОАО "Мостотреста"</t>
  </si>
  <si>
    <t>ООО «ЭЛГАД Мост»</t>
  </si>
  <si>
    <t>Пешеходный мост на ПК429 реконстр. Ленингр. просп.</t>
  </si>
  <si>
    <t>Пешеходный мост у ул. Супруна (ПК450) реконстр. Ленингр. просп.</t>
  </si>
  <si>
    <t>1996-2007</t>
  </si>
  <si>
    <t>Всего деформационных швов за 2007г.</t>
  </si>
  <si>
    <t>ДЗ Гидромост</t>
  </si>
  <si>
    <t xml:space="preserve">Сводная ведомость работ, выполненных ООО "Дефшов" за 1997-2008 г.г. </t>
  </si>
  <si>
    <t>Всего деформационных швов за 2003г.</t>
  </si>
  <si>
    <t>Астаховский мост</t>
  </si>
  <si>
    <t>Пелискер</t>
  </si>
  <si>
    <t>Лефортовский тоннель</t>
  </si>
  <si>
    <t>Шереметьевский путепровод</t>
  </si>
  <si>
    <t>Эстакада «Въезд» м/п ч/р Москву в районе «Москва-Сити»</t>
  </si>
  <si>
    <t>Разворотная эстакада на Волоколамской развязке</t>
  </si>
  <si>
    <t>Чертановский тоннель</t>
  </si>
  <si>
    <t>Сколковский путепровод на МКАД 53км</t>
  </si>
  <si>
    <t>Мост через р.Сетунь на МКАД 53км</t>
  </si>
  <si>
    <t>Новоарбатский мост</t>
  </si>
  <si>
    <t>Семеновский путепровод</t>
  </si>
  <si>
    <t>Подъездная эстакада Шереметьево-2</t>
  </si>
  <si>
    <t xml:space="preserve">УКС ОАО «МАШ» </t>
  </si>
  <si>
    <t>Путепровод Шереметьево-2</t>
  </si>
  <si>
    <t>Мост на  152км а/дМосква-Новгород</t>
  </si>
  <si>
    <t>Мост ч/з рВольшу</t>
  </si>
  <si>
    <t>452км а/дМ-1</t>
  </si>
  <si>
    <t>Мост ч/з р.Радомлю</t>
  </si>
  <si>
    <t>442км а/дМ-1</t>
  </si>
  <si>
    <t>№ пп</t>
  </si>
  <si>
    <t>Краснодар.кр</t>
  </si>
  <si>
    <t xml:space="preserve">Мост.п-ход ч/р Волгу у с.Пристанное: п/п на ПК0(оп.4)                      </t>
  </si>
  <si>
    <t>П/п на км76+200 и на км76+280а/д Дон</t>
  </si>
  <si>
    <t>Мост на 337км а/дМосква-Санкт-Петербург</t>
  </si>
  <si>
    <t>МО-125</t>
  </si>
  <si>
    <t>М0-114</t>
  </si>
  <si>
    <t xml:space="preserve">МО-75/МС-6  </t>
  </si>
  <si>
    <t>Строймост монтаж</t>
  </si>
  <si>
    <t>МО-8</t>
  </si>
  <si>
    <t>МО 125</t>
  </si>
  <si>
    <t>МО-21</t>
  </si>
  <si>
    <t>П/п на ПК 983+99,6 а/д Дон</t>
  </si>
  <si>
    <t>МО 4</t>
  </si>
  <si>
    <t xml:space="preserve">П/п на Осташковском шоссе ПК 16                                  </t>
  </si>
  <si>
    <t xml:space="preserve">П/п на Осташковском шоссе ПК 10                                  </t>
  </si>
  <si>
    <t>Ген подрядчик</t>
  </si>
  <si>
    <t>Заказчик</t>
  </si>
  <si>
    <t>АД Моск-Челябинск</t>
  </si>
  <si>
    <t>Деформационные швы, выполненные ООО "ДЕФШОВ"(Россия)</t>
  </si>
  <si>
    <t>МО19</t>
  </si>
  <si>
    <t xml:space="preserve">Betoflex 50 </t>
  </si>
  <si>
    <t>Кольцевые магистр.</t>
  </si>
  <si>
    <t>MaurerK30</t>
  </si>
  <si>
    <t>УФСК Мост</t>
  </si>
  <si>
    <t>Космос</t>
  </si>
  <si>
    <t>ГУП Гормост</t>
  </si>
  <si>
    <t>Путепровод Алтуфьевский 2</t>
  </si>
  <si>
    <t>К-50</t>
  </si>
  <si>
    <t>ООО Дефшов</t>
  </si>
  <si>
    <t>Спецмостотрест – ф/л ОАО РЖД</t>
  </si>
  <si>
    <t>Съезд С-6 ад М-5 «Урал» на уч-ке обхода н.п. Непецино</t>
  </si>
  <si>
    <t>П/п  ПК 23+08</t>
  </si>
  <si>
    <t xml:space="preserve"> Мостострой и К</t>
  </si>
  <si>
    <t>П/п  ПК 837+65</t>
  </si>
  <si>
    <r>
      <t>П/п ч/з ж.д. на 289 км (ПК4) «Липецк-Грязи»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ЮВЖД </t>
    </r>
  </si>
  <si>
    <t>Липецкая обл.</t>
  </si>
  <si>
    <r>
      <t>ООО «ПСК «Ремпуть»</t>
    </r>
    <r>
      <rPr>
        <b/>
        <sz val="11"/>
        <rFont val="Times New Roman"/>
        <family val="1"/>
      </rPr>
      <t xml:space="preserve"> </t>
    </r>
  </si>
  <si>
    <t xml:space="preserve"> ОАО РЖД</t>
  </si>
  <si>
    <t xml:space="preserve">К- 50 </t>
  </si>
  <si>
    <t>Транспортное пересечение Беговой ул. с Ленинградским проспектом.</t>
  </si>
  <si>
    <t xml:space="preserve">  ЗАО УКС ИКСиД  </t>
  </si>
  <si>
    <r>
      <t>ООО СМУ Ингеоком</t>
    </r>
    <r>
      <rPr>
        <sz val="10"/>
        <rFont val="Arial"/>
        <family val="2"/>
      </rPr>
      <t xml:space="preserve">  </t>
    </r>
  </si>
  <si>
    <t xml:space="preserve">Осташковский мост через р.Яуза </t>
  </si>
  <si>
    <t>Мостовой переход через р.Неву, съезд 11 оп.11.1</t>
  </si>
  <si>
    <t>С-Петербург КАД</t>
  </si>
  <si>
    <t>Низовой мост ч/р Ачипсе</t>
  </si>
  <si>
    <t>ООО "ДОМОС</t>
  </si>
  <si>
    <t>п/п на ПК 176 Киевского шоссе (а/д "Украина")</t>
  </si>
  <si>
    <t>ООО Пелискер</t>
  </si>
  <si>
    <t>П/п 16-17 микрорайона г. Зеленограда</t>
  </si>
  <si>
    <t>Эсто-Садок Адлерского р-на г.Сочи.</t>
  </si>
  <si>
    <t>П/п 16-20 микрорайона г. Зеленограда</t>
  </si>
  <si>
    <t>Мост ч/р. Клязьму на подъезде к Шереметьево-2</t>
  </si>
  <si>
    <t>Тоннели Кутузовской развязки</t>
  </si>
  <si>
    <t>Пешеходный мост через реку Лихоборка.</t>
  </si>
  <si>
    <t>2006 год</t>
  </si>
  <si>
    <t>ИТОГО Thorma</t>
  </si>
  <si>
    <t xml:space="preserve">П/п Ярославская а.д. </t>
  </si>
  <si>
    <t>2004 год</t>
  </si>
  <si>
    <t>Путепровод на 8км обхода Непецино на а/д Москва-Челябинск</t>
  </si>
  <si>
    <t>D80</t>
  </si>
  <si>
    <t>Путепровод на пк720+53 обхода Непецино на а/д Москва-Челябинск</t>
  </si>
  <si>
    <t>Путепровод на пк745+100 обхода Непецино на а/д Москва-Челябинск</t>
  </si>
  <si>
    <t>Московская обл</t>
  </si>
  <si>
    <t>Путепровод на пк 71+95,91 через Киевское шоссе</t>
  </si>
  <si>
    <t>Wabo E64</t>
  </si>
  <si>
    <t>2008 год</t>
  </si>
  <si>
    <t>Иркутская обл</t>
  </si>
  <si>
    <t xml:space="preserve">П/п Бутырский </t>
  </si>
  <si>
    <t>ООО "Иркутскмост»</t>
  </si>
  <si>
    <t>Мост Нагатинский</t>
  </si>
  <si>
    <t>Мост Зверопроход МКАД 96 км</t>
  </si>
  <si>
    <t>Мост Зверопроход МКАД 99 км</t>
  </si>
  <si>
    <t>Мост Зверопроход МКАД 100 км</t>
  </si>
  <si>
    <t>П/п Прудищенский на МКАД км26+430</t>
  </si>
  <si>
    <t>П/п Бирюлево-Булатниково на МКАД км 29+340</t>
  </si>
  <si>
    <t>П/п Сайкинский</t>
  </si>
  <si>
    <r>
      <t>Автомобильная дорога М-55 "Байкал" Иркутск-Улан-Удэ-Чита. Путепровод км74 в Шелеховском р-не Иркутской обл.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Путепровод через ВСЖД на пк 18+20</t>
    </r>
  </si>
  <si>
    <t>Первая очередь строительства КАД вокруг г.Санкт-Петербурга на участке от Приозёрского шоссе до автодороги «Россия». Участок от Ржевки до Шафировского пр. (ПК 750+00 – ПК 795+72,43). Остатки работ. Первый этап. Мост через ручей Горелый.</t>
  </si>
  <si>
    <t xml:space="preserve">Мост через р.Черная при строительстве автомобильной дороги Санкт-Петербург-Сортавала на участке Скотное-а/д «Магистральная» (пк144+00 – пк246+00, участок – поворот на а/д в пос.Агалатово –пос. Керро) во Всеволжском районе Ленинградской обл. </t>
  </si>
  <si>
    <t>Ленинградская обл</t>
  </si>
  <si>
    <t>ООО «СК «Мосты и тоннели»</t>
  </si>
  <si>
    <t xml:space="preserve">УС «Автодорстрой» </t>
  </si>
  <si>
    <t>Скоростная автомобильная дорога по гребню комплекса защитных сооружений Санкт-Петербурга от наводнений. 1-я очередь строительства на участке ст. Горская – о. Котлин». Транспортная развязка на о.Котлин. Путепровод.</t>
  </si>
  <si>
    <t>Скоростная автомобильная дорога по гребню комплекса защитных сооружений Санкт-Петербурга от наводнений. 1-я очередь строительства на участке ст. Горская – о. Котлин». Транспортная развязка на о.Котлин. Мост через водопропускное сооружение В4.</t>
  </si>
  <si>
    <t>ООО "СПЕЦМОСТ</t>
  </si>
  <si>
    <t xml:space="preserve">Скоростная автомобильная дорога по гребню комплекса защитных сооружений Санкт-Петербурга от наводнений. 1-я очередь строительства на участке ст. Горская – о. Котлин». Транспортная развязка на о.Котлин. </t>
  </si>
  <si>
    <t xml:space="preserve">Мост через р.Лихоборку на Дмитровском шоссе </t>
  </si>
  <si>
    <t>УКС ИКСиД г. Москвы</t>
  </si>
  <si>
    <t>П/п Калужский МКАД 40км+845</t>
  </si>
  <si>
    <t>ОАО  "Мостоотряд №19"</t>
  </si>
  <si>
    <t>Мост  Химкинский внеш</t>
  </si>
  <si>
    <t>П/п Боровский 1,2 через МКАД 47км+592</t>
  </si>
  <si>
    <t>П/п Абрамцево-Гольяново через МКАД 102км+900</t>
  </si>
  <si>
    <t>П/п Путилково-Алешкино через МКАД 73км+750</t>
  </si>
  <si>
    <t>П/п Косино через МКАД 6км+700</t>
  </si>
  <si>
    <t>П/п Ясенево через МКАД 37км+550</t>
  </si>
  <si>
    <t>Пешеходный переход через Ленинградское шоссе ПК 18 и ПК 11 на объекте: «Строительство путепровода через Ленинградское шоссе на пересечении с Московским проспектом»</t>
  </si>
  <si>
    <t>Пешеходный мост через р. Раменку</t>
  </si>
  <si>
    <t>Всего деформационных швов за 2008г.</t>
  </si>
  <si>
    <t>Экспоцентр</t>
  </si>
  <si>
    <t>ЗАО «Экспоцентр</t>
  </si>
  <si>
    <t>К50</t>
  </si>
  <si>
    <t>Эстакада в направлении Краснопресненского проспекта, лестничный сход на въезде №4 оп.3</t>
  </si>
  <si>
    <t>ИТОГО  D80</t>
  </si>
  <si>
    <t>Мостовой переход через р.Неву, съезд 1.1 оп.11.1</t>
  </si>
  <si>
    <t xml:space="preserve">BEJ-5 </t>
  </si>
  <si>
    <t xml:space="preserve">BEJ-8 </t>
  </si>
  <si>
    <t xml:space="preserve">Савеловскаяэ стакада  через площадь Савеловского вокзала. </t>
  </si>
  <si>
    <t>3+338</t>
  </si>
  <si>
    <t>П/п  Горьковская жд</t>
  </si>
  <si>
    <t>Маурер D</t>
  </si>
  <si>
    <t>Москва 3-е кольцо</t>
  </si>
  <si>
    <t>Путепровод на 24 км Ленинградского шоссе</t>
  </si>
  <si>
    <t>Мостоотряд 90</t>
  </si>
  <si>
    <t>Глебовский мост через р.Яузу на ул. Олений Вал</t>
  </si>
  <si>
    <t>Тоннели Кутузовской развязки №№3,4,6</t>
  </si>
  <si>
    <t>ГУП Кольцевые магистрали</t>
  </si>
  <si>
    <t xml:space="preserve">Путепровод Савеловский жд </t>
  </si>
  <si>
    <t>Путепровод Левобережный</t>
  </si>
  <si>
    <t>Мост Бесединский (внутренний)</t>
  </si>
  <si>
    <t>Путепровод Щелковский</t>
  </si>
  <si>
    <t>Волоколамская эстакада</t>
  </si>
  <si>
    <t>Путепровод Осташковский</t>
  </si>
  <si>
    <t>Путепровод Ленинградский</t>
  </si>
  <si>
    <t xml:space="preserve">Путепровод Вешняковский </t>
  </si>
  <si>
    <t>BEJ-15</t>
  </si>
  <si>
    <t>Путепровод Царицынский</t>
  </si>
  <si>
    <t>Всего деформационных швов за 2004г.</t>
  </si>
  <si>
    <t>2005 год</t>
  </si>
  <si>
    <t xml:space="preserve"> Тип шва</t>
  </si>
  <si>
    <t>Генподрядчик</t>
  </si>
  <si>
    <t xml:space="preserve">    Заказчик</t>
  </si>
  <si>
    <t xml:space="preserve">Хотьк.ф-л Автомост </t>
  </si>
  <si>
    <t>Моск.обл.</t>
  </si>
  <si>
    <t>П/п у совхоза "1Мая"</t>
  </si>
  <si>
    <t>BEJ 5</t>
  </si>
  <si>
    <t>Мостотрест</t>
  </si>
  <si>
    <t>П/п  Волоколамский (съезд)</t>
  </si>
  <si>
    <t>Мостоотряд19</t>
  </si>
  <si>
    <t>П/п на Рублевском ш.через МКАД</t>
  </si>
  <si>
    <t>BEJ 10</t>
  </si>
  <si>
    <t>МКАД</t>
  </si>
  <si>
    <t>П/п на 18км МКАД</t>
  </si>
  <si>
    <t>168 кв.м.</t>
  </si>
  <si>
    <t>Мост на  152км а/дМосква-Новгор</t>
  </si>
  <si>
    <t>Мост на 337км а/дМосква-С-Петерб</t>
  </si>
  <si>
    <t>Ленингр.обл.</t>
  </si>
  <si>
    <t>П/п "Строгино-Мякинино"</t>
  </si>
  <si>
    <t>ЦДС СУ-804</t>
  </si>
  <si>
    <t>ЦДС</t>
  </si>
  <si>
    <t>П/п Лианозовский (ул.Молокова)</t>
  </si>
  <si>
    <t>Betoflex-80</t>
  </si>
  <si>
    <t>П/п на 1км Горьковского ш.</t>
  </si>
  <si>
    <t>Мост на ПК802+45(95-102км мкад)</t>
  </si>
  <si>
    <t xml:space="preserve"> Организатор</t>
  </si>
  <si>
    <t>Организатор</t>
  </si>
  <si>
    <t>Мост ч/з р.Б.Ниша на а/дМос-С-П</t>
  </si>
  <si>
    <t>Новгород.обл.</t>
  </si>
  <si>
    <t>Мост ч/з рМзымта в пКрасПоляна</t>
  </si>
  <si>
    <t>Краснодар.край</t>
  </si>
  <si>
    <t>BEJ 15</t>
  </si>
  <si>
    <t>Мост ч/з Бутаковский залив</t>
  </si>
  <si>
    <t>102,4</t>
  </si>
  <si>
    <t>Ленинградская эстакада</t>
  </si>
  <si>
    <t>П/п на ул.Карьер</t>
  </si>
  <si>
    <t>П/п Савеловский</t>
  </si>
  <si>
    <t>Betoflex-100</t>
  </si>
  <si>
    <t>BEJ 3</t>
  </si>
  <si>
    <t>Москва</t>
  </si>
  <si>
    <t>Мост на ПК771+45(95-102км мкад)</t>
  </si>
  <si>
    <t>Импульс-М</t>
  </si>
  <si>
    <t>АДМ-БАУ-АГ</t>
  </si>
  <si>
    <t>Мост на ПК807+56(95-102км мкад)</t>
  </si>
  <si>
    <t>П/п на ПК12 подъезда к Шеремет-2</t>
  </si>
  <si>
    <t>П/п на ПК37 подъезда к Шеремет-2</t>
  </si>
  <si>
    <t>МММ/Гормост</t>
  </si>
  <si>
    <t>CУ804 ЦДС</t>
  </si>
  <si>
    <t>Улмостострой</t>
  </si>
  <si>
    <t>Мост ч/з рВольшу(452км а/дМ-1)</t>
  </si>
  <si>
    <t>Строймостмонтаж</t>
  </si>
  <si>
    <t>Мост через рОку на а/д "Дон"</t>
  </si>
  <si>
    <t>Betoflex</t>
  </si>
  <si>
    <t>Мостоотряд125</t>
  </si>
  <si>
    <t>Мост ч/з рКлязьма на под.к Шер2</t>
  </si>
  <si>
    <t>Мостоотряд22</t>
  </si>
  <si>
    <t>Гидромост</t>
  </si>
  <si>
    <t>Пеш.мост в створе 1Фрунз.ул.</t>
  </si>
  <si>
    <t>Maurer K30</t>
  </si>
  <si>
    <t>Maurer K50</t>
  </si>
  <si>
    <t>Эстакада в г.Видное</t>
  </si>
  <si>
    <t>RAN P400</t>
  </si>
  <si>
    <t>GPE 160</t>
  </si>
  <si>
    <t>П/п на Сколковском шоссе</t>
  </si>
  <si>
    <t>Мост ч/з рСетунь (53км МКАД)</t>
  </si>
  <si>
    <t>Betoflex-50</t>
  </si>
  <si>
    <t>П/п на а/д Дубинино-Обухово ПК0</t>
  </si>
  <si>
    <t>Мосавтодор и Парт</t>
  </si>
  <si>
    <t>Хорошевский мост</t>
  </si>
  <si>
    <t>Фонд МГРП</t>
  </si>
  <si>
    <t>АДМ-БАУ АГ</t>
  </si>
  <si>
    <t>Москапстрой</t>
  </si>
  <si>
    <t>Эстакада и п/п вдоль Ленинского просп</t>
  </si>
  <si>
    <t>П/п на км76+200 и на км76+280а/д</t>
  </si>
  <si>
    <t>Автомост</t>
  </si>
  <si>
    <t>П/п на 8км МКАД ч/зРязанскую а/д</t>
  </si>
  <si>
    <t>Мост ч/з рМоскву у с.Спас(68км)</t>
  </si>
  <si>
    <t>Мост ч/з рПроня</t>
  </si>
  <si>
    <t>Рязанская обл</t>
  </si>
  <si>
    <t>МО-22</t>
  </si>
  <si>
    <t>АД Моск-Челяб</t>
  </si>
  <si>
    <t>МО-10 Мостостроя</t>
  </si>
  <si>
    <t>Мост "Строгинский"</t>
  </si>
  <si>
    <t>BEJ 8</t>
  </si>
  <si>
    <t>МО-4</t>
  </si>
  <si>
    <t>ДЕЗ Гидромост</t>
  </si>
  <si>
    <t>Эстакада по ул.Хамовнический вал</t>
  </si>
  <si>
    <t>МО-90</t>
  </si>
  <si>
    <t>Мост ч/з Окт.жд на 78км МКАД</t>
  </si>
  <si>
    <t>МО-19</t>
  </si>
  <si>
    <t>МО 19</t>
  </si>
  <si>
    <t>П/п на Ленингр ш ч/з 75км МКАД</t>
  </si>
  <si>
    <t>МО-41</t>
  </si>
  <si>
    <t>МО-37</t>
  </si>
  <si>
    <t xml:space="preserve"> АДМ-БАУ АГ</t>
  </si>
  <si>
    <t>П/п  на 68 км МКАД</t>
  </si>
  <si>
    <t>П/п на 63 км МКАД</t>
  </si>
  <si>
    <t>МО-18</t>
  </si>
  <si>
    <t>П/п на 3-м кольце: ПК32,ПК35,ПК37</t>
  </si>
  <si>
    <t xml:space="preserve">МО-75 МС-6  </t>
  </si>
  <si>
    <t>Транспорт.тоннель Кутузовский</t>
  </si>
  <si>
    <t>СМУ-15</t>
  </si>
  <si>
    <t>D-160</t>
  </si>
  <si>
    <t>Центртранссторй</t>
  </si>
  <si>
    <t>Мостоотряд 19</t>
  </si>
  <si>
    <t>Мостоотряд 51</t>
  </si>
  <si>
    <t>Мостотрест МО-4</t>
  </si>
  <si>
    <t>Мостотрест МО-18</t>
  </si>
  <si>
    <t>Мостотрест МО-90</t>
  </si>
  <si>
    <t>Мостотрест МО-114</t>
  </si>
  <si>
    <t>Мостотрест МО-6</t>
  </si>
  <si>
    <t>Мостотрест  МО-99</t>
  </si>
  <si>
    <t xml:space="preserve"> ОБЪЕКТ</t>
  </si>
  <si>
    <t>Длина, м</t>
  </si>
  <si>
    <t>ФДС</t>
  </si>
  <si>
    <t>Место распол.</t>
  </si>
  <si>
    <t>Новгор.обл.</t>
  </si>
  <si>
    <t>Thorma</t>
  </si>
  <si>
    <t>П/п по ул.Молодогвардейская</t>
  </si>
  <si>
    <t>Мост ч/з р.Мзымта в п.Кр.Поляна</t>
  </si>
  <si>
    <t>Мост ч/з Москву в р-не Бережков. наб. с подходами. Криволин.съезд</t>
  </si>
  <si>
    <t>3-е кольцо</t>
  </si>
  <si>
    <t>П/п Дмитровский</t>
  </si>
  <si>
    <t>Мост ч/з канал им.Москвы на 76км</t>
  </si>
  <si>
    <t>РДА</t>
  </si>
  <si>
    <t>Мост ч/з р.Сестру в г.Клин</t>
  </si>
  <si>
    <t>Хотьк.ф-л Автомост</t>
  </si>
  <si>
    <t>Мост ч/з р.Радомлю(442км а/дМ-1)</t>
  </si>
  <si>
    <t>Тhorma</t>
  </si>
  <si>
    <t>Мосавтодор</t>
  </si>
  <si>
    <t>(деформационные швы)</t>
  </si>
  <si>
    <t>Волгомост</t>
  </si>
  <si>
    <t>П/п на ул. Старая Басманная</t>
  </si>
  <si>
    <t>ООО Тон.отр.44</t>
  </si>
  <si>
    <t>П/п на ПК 983+99,6 а/д МКАД-Кашира</t>
  </si>
  <si>
    <t>Мостострой и Компания</t>
  </si>
  <si>
    <t xml:space="preserve"> </t>
  </si>
  <si>
    <t>Партнеры Интераква</t>
  </si>
  <si>
    <t xml:space="preserve">П/п на ПК 1019 а/д "Дон" </t>
  </si>
  <si>
    <t xml:space="preserve">П/п на ПК 958  а/д "Дон" </t>
  </si>
  <si>
    <t>Мостоотряд 125</t>
  </si>
  <si>
    <t>Низкий мост через р.Яуза</t>
  </si>
  <si>
    <t>СУ-37 Дормост</t>
  </si>
  <si>
    <t>29                  40</t>
  </si>
  <si>
    <t>П/п на Варшавском ш. Ч/з МКАД</t>
  </si>
  <si>
    <t>Эстакада на Ленинском пр-те  оп.С1      оп 6,7</t>
  </si>
  <si>
    <t xml:space="preserve">Betoflex-80  </t>
  </si>
  <si>
    <t>АДМ-БАУ</t>
  </si>
  <si>
    <t xml:space="preserve">Остаповский п/п </t>
  </si>
  <si>
    <t>Мост Встречный</t>
  </si>
  <si>
    <t>П/п Ярославский ад (внутр)</t>
  </si>
  <si>
    <t>П/п Горьковская жд</t>
  </si>
  <si>
    <t>П/п Каширский</t>
  </si>
  <si>
    <t>Мост Спасский (внутренний)</t>
  </si>
  <si>
    <t>Мост Спасский (внешний)</t>
  </si>
  <si>
    <t>Мост Бесединский (внешний)</t>
  </si>
  <si>
    <t>Wabo</t>
  </si>
  <si>
    <t>п/п "Алтуфьевский-3"</t>
  </si>
  <si>
    <t>ГУП ДЗ Гидромост</t>
  </si>
  <si>
    <t>п/п на ПК 142+46 Киевского шоссе (а/д "Украина")</t>
  </si>
  <si>
    <t xml:space="preserve">ЗАО "Трансмонолит" </t>
  </si>
  <si>
    <t>п/п в г. Алексин</t>
  </si>
  <si>
    <t>Тульская обл.</t>
  </si>
  <si>
    <t xml:space="preserve">Betoflex-50 </t>
  </si>
  <si>
    <t xml:space="preserve">Мост на ПК 771+45( 96 км МКАД)   </t>
  </si>
  <si>
    <t>Новоспасский мост</t>
  </si>
  <si>
    <t>Тодини</t>
  </si>
  <si>
    <t>Мост на пр. проезде 655 в Юж.Бутово</t>
  </si>
  <si>
    <t>СУ-44  Дормост</t>
  </si>
  <si>
    <t>Сарат.обл.</t>
  </si>
  <si>
    <t>Мостоотряд-8</t>
  </si>
  <si>
    <t>а/д "Дон"</t>
  </si>
  <si>
    <t>Мостоотряд-90</t>
  </si>
  <si>
    <t>Эстакады "Въезд"(оп.7,11,15,19) и "Транзит"(оп.7,11,15)                                        моста ч/р р.Москву в р-не Москва-Сити</t>
  </si>
  <si>
    <t>Мостоотряд-21</t>
  </si>
  <si>
    <t>ДВИ</t>
  </si>
  <si>
    <t xml:space="preserve"> Самара</t>
  </si>
  <si>
    <t xml:space="preserve"> МКАД</t>
  </si>
  <si>
    <t>Мост через р.Яхрома на 58 км Ленингр.-Дмит.ш.</t>
  </si>
  <si>
    <t>2000 год</t>
  </si>
  <si>
    <t>2000г.</t>
  </si>
  <si>
    <t>Мост ч/р р.Москву в р-не Москва-Сити на  оп.7</t>
  </si>
  <si>
    <t>Дефшов</t>
  </si>
  <si>
    <t>Гормост</t>
  </si>
  <si>
    <t>УСК ИКСиД</t>
  </si>
  <si>
    <t>Ульяновскмостострой</t>
  </si>
  <si>
    <t xml:space="preserve">П/п на обходе п.Красный Яр  </t>
  </si>
  <si>
    <t xml:space="preserve">30,4                 </t>
  </si>
  <si>
    <t xml:space="preserve">Betoflex </t>
  </si>
  <si>
    <t>Мост через р.Нерль</t>
  </si>
  <si>
    <t>Владимир.обл.</t>
  </si>
  <si>
    <t>Мостоотряд-4</t>
  </si>
  <si>
    <t>Доринвнст</t>
  </si>
  <si>
    <t>Мостоотряд-19</t>
  </si>
  <si>
    <t>Тоннель на Волоколамском ш. под каналом им.Москвы</t>
  </si>
  <si>
    <t xml:space="preserve">Путепровод на Осташковском шоссе ПК 16                                  </t>
  </si>
  <si>
    <t xml:space="preserve">Путепровод на Осташковском шоссе ПК 10                                  </t>
  </si>
  <si>
    <t>СУ-804Центродорстрой</t>
  </si>
  <si>
    <t>Мост у с.Спас</t>
  </si>
  <si>
    <t>Мостоотряд-37</t>
  </si>
  <si>
    <t>Путепровод Ясенево через МКАД км38</t>
  </si>
  <si>
    <t>П/п ПК 13+22,87 на съезде к Хован. Кладбищу</t>
  </si>
  <si>
    <t>П/п ПК 22+50,5 на а/д "Солнцево-Саларьево"</t>
  </si>
  <si>
    <t>СУ-804 ЦДС</t>
  </si>
  <si>
    <t>76+526</t>
  </si>
  <si>
    <t>П/п Левобережный</t>
  </si>
  <si>
    <t>П/п через Ярославскую а/д по 95 км МКАД</t>
  </si>
  <si>
    <t>П/п через Осташковское шоссе на 91 км МКАД</t>
  </si>
  <si>
    <t>П/п Лианозовский (ул.Молокова) через 83 км МКАД</t>
  </si>
  <si>
    <t xml:space="preserve">МКАД  </t>
  </si>
  <si>
    <t xml:space="preserve">Мост через р.Северка на а/д Москва-Самара  </t>
  </si>
  <si>
    <t>Мост ч/з р.Москву"Москва-Сити", эстакада "Съезд"</t>
  </si>
  <si>
    <t xml:space="preserve">Мост.п-ход ч/р Волгу у с.Пристанное: п/п на ПК0(оп.4)                        </t>
  </si>
  <si>
    <t>Мост.п-ход ч/р Волгу у с.Пристанное:п/п на ПК12(оп.4)</t>
  </si>
  <si>
    <t>ЗАО УС "Мостстрой"</t>
  </si>
  <si>
    <t>Мост через р.Яуза на 91 км МКАД</t>
  </si>
  <si>
    <t xml:space="preserve">77                           92,5               </t>
  </si>
  <si>
    <t>П/п на 8 км МКАД  ЧЕРЕЗ Рязанскую ж.д.</t>
  </si>
  <si>
    <t>Эстакада Варшавская через МКАД и Варшавское ш.</t>
  </si>
  <si>
    <t>П/п Ясенево-Бачурино</t>
  </si>
  <si>
    <t>Дата</t>
  </si>
  <si>
    <t>2000/01</t>
  </si>
  <si>
    <t>Дефшов/Гомост</t>
  </si>
  <si>
    <t>Эстакада Волоколамская(съезд) на 68 км МКАД</t>
  </si>
  <si>
    <t>МО-6</t>
  </si>
  <si>
    <t>Мост Сходненский</t>
  </si>
  <si>
    <t>П/п Ленинградский</t>
  </si>
  <si>
    <t>Эстакада Ленинградская</t>
  </si>
  <si>
    <t xml:space="preserve">П/п Осташковский </t>
  </si>
  <si>
    <t>Мост Яузский</t>
  </si>
  <si>
    <t>Мост на ПК771+45 (зверопроход 96км МКАД)</t>
  </si>
  <si>
    <t>1998/2000</t>
  </si>
  <si>
    <t>50/50</t>
  </si>
  <si>
    <t>Мост на ПК802+45(зверопроход 99км МКАД)</t>
  </si>
  <si>
    <t>Мост на ПК807+56(зверопроход 100км МКАД)</t>
  </si>
  <si>
    <t>Мост ч/з Бутаковский залив (Встречный)</t>
  </si>
  <si>
    <t xml:space="preserve">  МО-90</t>
  </si>
  <si>
    <t>П/п через Савеловскую ж.д.</t>
  </si>
  <si>
    <t xml:space="preserve">  МО-114</t>
  </si>
  <si>
    <t xml:space="preserve">   МО-99</t>
  </si>
  <si>
    <t xml:space="preserve"> МО-6</t>
  </si>
  <si>
    <t xml:space="preserve">Сводная ведомость работ, выполненных ООО "Дефшов" на МКАД  </t>
  </si>
  <si>
    <t xml:space="preserve">П/п у совхоза 1 Мая (105км МКАД) </t>
  </si>
  <si>
    <t>СУ-804ЦДС</t>
  </si>
  <si>
    <t>1997-2007</t>
  </si>
  <si>
    <t>Перечень объектов на которых  ООО "Дефшов" смонтированы конструкции деф.швов THORMA Joint</t>
  </si>
  <si>
    <t>Всего деформационных швов Thorma</t>
  </si>
  <si>
    <t>0+219</t>
  </si>
  <si>
    <t>7+723</t>
  </si>
  <si>
    <t>7+939</t>
  </si>
  <si>
    <t>17+180</t>
  </si>
  <si>
    <t>24+974</t>
  </si>
  <si>
    <t>32+882</t>
  </si>
  <si>
    <t>37+550</t>
  </si>
  <si>
    <t>40+845</t>
  </si>
  <si>
    <t>52+07</t>
  </si>
  <si>
    <t>52+591</t>
  </si>
  <si>
    <t>54+143</t>
  </si>
  <si>
    <t>60+563</t>
  </si>
  <si>
    <t>62+767</t>
  </si>
  <si>
    <t>65+140</t>
  </si>
  <si>
    <t>67+400</t>
  </si>
  <si>
    <t>67+834</t>
  </si>
  <si>
    <t>69+079</t>
  </si>
  <si>
    <t>74+331</t>
  </si>
  <si>
    <t>74+883</t>
  </si>
  <si>
    <t>75+600</t>
  </si>
  <si>
    <t>76+740</t>
  </si>
  <si>
    <t>81+907</t>
  </si>
  <si>
    <t>83+160</t>
  </si>
  <si>
    <t>93+639</t>
  </si>
  <si>
    <t>105+524</t>
  </si>
  <si>
    <t>Калужский п/п (ремонт в зоне деформационного шва)</t>
  </si>
  <si>
    <t>Можайский п/п (ремонт в зоне деформационного шва)</t>
  </si>
  <si>
    <t>Мост через р.Сходня (ремонт в зоне деформационного шва)</t>
  </si>
  <si>
    <t>Воробьевский п/п (ремонт)</t>
  </si>
  <si>
    <t>Коксогазовый п/п (ремонт в зоне деф. шва)</t>
  </si>
  <si>
    <t>2001 год</t>
  </si>
  <si>
    <t>Волоколамская развязка. Разворотная эстакада</t>
  </si>
  <si>
    <t>Киевский пеш. Мост ч/р Москву</t>
  </si>
  <si>
    <t>Волоколамская развязка. Тоннель под каналом им.Москвы</t>
  </si>
  <si>
    <t xml:space="preserve">Мост ч/р Нерль </t>
  </si>
  <si>
    <t xml:space="preserve">Мост ч/р Кондурча </t>
  </si>
  <si>
    <t>Самарс.обл.</t>
  </si>
  <si>
    <t>Мост ч/р Сок</t>
  </si>
  <si>
    <t>П/п ПК719</t>
  </si>
  <si>
    <t>П/п ПК531</t>
  </si>
  <si>
    <t>П/п ПК628</t>
  </si>
  <si>
    <t>Кутузовский тоннель</t>
  </si>
  <si>
    <t xml:space="preserve">П/п развязки у Савеловского вокзала </t>
  </si>
  <si>
    <t xml:space="preserve">Крымский мост </t>
  </si>
  <si>
    <t>Автозаводский мост</t>
  </si>
  <si>
    <t>Доринвенст</t>
  </si>
  <si>
    <t>Мостоотряд 18</t>
  </si>
  <si>
    <t>УКС ИКСиД</t>
  </si>
  <si>
    <t>Мостоотряд 4</t>
  </si>
  <si>
    <t>Самара</t>
  </si>
  <si>
    <t>Мостоотряд 22</t>
  </si>
  <si>
    <t xml:space="preserve"> Betoflex-50</t>
  </si>
  <si>
    <t xml:space="preserve"> Betoflex-80</t>
  </si>
  <si>
    <t xml:space="preserve"> Betoflex-100</t>
  </si>
  <si>
    <t xml:space="preserve"> K30, К50</t>
  </si>
  <si>
    <t>1999 год</t>
  </si>
  <si>
    <t>1997 год</t>
  </si>
  <si>
    <t>Беседы-Братеево  , ремонт в  зоне деф.шва и замена</t>
  </si>
  <si>
    <t>Киевский п/п, ремонт в зоне деф.шва и замена</t>
  </si>
  <si>
    <t>Гагаринский тоннель</t>
  </si>
  <si>
    <t>Мостоотряд 99</t>
  </si>
  <si>
    <t>Мост через р.Уча</t>
  </si>
  <si>
    <t>а/д Холмогоры</t>
  </si>
  <si>
    <t>Архангельское МЭУ</t>
  </si>
  <si>
    <t>Всего деформационных швов за 2001г.</t>
  </si>
  <si>
    <t>Betoflex 80</t>
  </si>
  <si>
    <t>Betoflex 100</t>
  </si>
  <si>
    <t>П/п Волоколамский 67км МКАд</t>
  </si>
  <si>
    <t>П/п Рижский</t>
  </si>
  <si>
    <t xml:space="preserve">П/п Богородский </t>
  </si>
  <si>
    <t>ООО "Приток"</t>
  </si>
  <si>
    <t>П/п Ярославская жд</t>
  </si>
  <si>
    <t>Русаковская эстакада</t>
  </si>
  <si>
    <t>Москва-Маурер-Мост</t>
  </si>
  <si>
    <t>89+900</t>
  </si>
  <si>
    <t xml:space="preserve"> +</t>
  </si>
  <si>
    <t>2002 год</t>
  </si>
  <si>
    <t xml:space="preserve"> Betoflex 50</t>
  </si>
  <si>
    <t xml:space="preserve"> Thorma  </t>
  </si>
  <si>
    <t xml:space="preserve">Betoflex 80 </t>
  </si>
  <si>
    <t>П/п Ярославская жд 93км МКАД</t>
  </si>
  <si>
    <t>П/п Волоколамский 67км МКАД</t>
  </si>
  <si>
    <t xml:space="preserve">Betoflex 100 </t>
  </si>
  <si>
    <t xml:space="preserve">ИТОГО Betoflex 80 </t>
  </si>
  <si>
    <t xml:space="preserve">ИТОГО Betoflex 100 </t>
  </si>
  <si>
    <t xml:space="preserve">ИТОГО  Thorma  </t>
  </si>
  <si>
    <t>Доринвест</t>
  </si>
  <si>
    <t xml:space="preserve">ИТОГО Betoflex 50 </t>
  </si>
  <si>
    <t xml:space="preserve">Мост через р.Шоша на а/д Лотошино-Тверь </t>
  </si>
  <si>
    <t>Тверская обл.</t>
  </si>
  <si>
    <t xml:space="preserve">ЗАО ПП “Устой» </t>
  </si>
  <si>
    <t>Андреевский мост</t>
  </si>
  <si>
    <t>Очаковский мост (ч/з р.Сетунь на Староволынской ул)</t>
  </si>
  <si>
    <t>ооо "Приток"</t>
  </si>
  <si>
    <t>Итого  Betoflex-50</t>
  </si>
  <si>
    <t>Итого  Betoflex-80</t>
  </si>
  <si>
    <t>Итого  Betoflex-100</t>
  </si>
  <si>
    <t>Мост к Храмовому комплексу</t>
  </si>
  <si>
    <t>БСК-4</t>
  </si>
  <si>
    <t>П/п на ПК444+17,82-ПК447+06,41 на Внутригор. Кольц. Магистр. от Звенигор.ш. до Беговой ул. (уч-к 3- трансп. кольца) опора №2</t>
  </si>
  <si>
    <t>П/п на ПК444+17,82-ПК447+06,41 на Внутригор. Кольц. Магистр. от Звенигор.ш. до Беговой ул. (уч-к 3- трансп. кольца) опора №18</t>
  </si>
  <si>
    <t>П/п у ст. Автово</t>
  </si>
  <si>
    <t>С-Петербург</t>
  </si>
  <si>
    <t>П/п Капотня-Дзержинск на 18км МКАД</t>
  </si>
  <si>
    <t>Севастопольский п/п</t>
  </si>
  <si>
    <t>П/п км 26+400 подъезда к аэропорту Домодедово</t>
  </si>
  <si>
    <t>ФУ АД "Ц Р"</t>
  </si>
  <si>
    <t>П/п Люберцы-Капотня на 16км МКАД</t>
  </si>
  <si>
    <t>Старо-Рублевский п/п ч/з жд пути Смоленского напр.</t>
  </si>
  <si>
    <t>П/п Рязанская а/д на 7км МКАД</t>
  </si>
  <si>
    <t>Итого  BEJ 10</t>
  </si>
  <si>
    <t>Итого Тhorma</t>
  </si>
  <si>
    <t>Всего деформационных швов за 2002г.</t>
  </si>
  <si>
    <t>Савеловская эстакада</t>
  </si>
  <si>
    <t>Мост ч/з р.Суходрев</t>
  </si>
  <si>
    <t>Калужская обл.</t>
  </si>
  <si>
    <t>МО-47 подмосковье</t>
  </si>
  <si>
    <t>Подъездная эстакада к аэропорту Шереметьево-2</t>
  </si>
  <si>
    <t>Мостострой и К</t>
  </si>
  <si>
    <t>УКС ОАО МАШ</t>
  </si>
  <si>
    <t xml:space="preserve">ИТОГО BEJ </t>
  </si>
  <si>
    <t>Всего деформационных швов за 2000г.</t>
  </si>
  <si>
    <t>Итого Thorma</t>
  </si>
  <si>
    <t xml:space="preserve">Итого  Betoflex </t>
  </si>
  <si>
    <t>Итого  Betoflex 50</t>
  </si>
  <si>
    <t>Итого  Betoflex 80</t>
  </si>
  <si>
    <t>П/п "Софьино-Бритово" ,                                                          П/п "Становое-Бронницы" на 47 км а/д М-5 "Урал"</t>
  </si>
  <si>
    <t>Итого  Betoflex 100</t>
  </si>
  <si>
    <t>Итого  BEJ 5</t>
  </si>
  <si>
    <t>Итого BEJ 5</t>
  </si>
  <si>
    <t>Итого BEJ 10</t>
  </si>
  <si>
    <t>Итого BEJ 3</t>
  </si>
  <si>
    <t>Итого BEJ 8</t>
  </si>
  <si>
    <t>Итого Betoflex-100</t>
  </si>
  <si>
    <t>Итого Betoflex-80</t>
  </si>
  <si>
    <t>Всего деформационных швов за 1997г.</t>
  </si>
  <si>
    <t>Всего деформационных швов за 1998г.</t>
  </si>
  <si>
    <t>Итого Betoflex-50</t>
  </si>
  <si>
    <t>Всего деформационных швов за 1999г.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</si>
</sst>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7" fillId="0" borderId="6" xfId="0" applyFont="1" applyBorder="1" applyAlignment="1" quotePrefix="1">
      <alignment horizontal="left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 quotePrefix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 quotePrefix="1">
      <alignment horizontal="center" vertical="center" wrapText="1"/>
    </xf>
    <xf numFmtId="0" fontId="0" fillId="0" borderId="6" xfId="0" applyBorder="1" applyAlignment="1">
      <alignment/>
    </xf>
    <xf numFmtId="0" fontId="1" fillId="0" borderId="6" xfId="0" applyFont="1" applyBorder="1" applyAlignment="1" quotePrefix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 quotePrefix="1">
      <alignment horizontal="left" vertical="center"/>
    </xf>
    <xf numFmtId="0" fontId="1" fillId="0" borderId="6" xfId="0" applyFont="1" applyFill="1" applyBorder="1" applyAlignment="1" quotePrefix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quotePrefix="1">
      <alignment horizontal="left" vertical="center" wrapText="1"/>
    </xf>
    <xf numFmtId="0" fontId="1" fillId="0" borderId="3" xfId="0" applyFont="1" applyBorder="1" applyAlignment="1" quotePrefix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center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/>
    </xf>
    <xf numFmtId="0" fontId="2" fillId="0" borderId="8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2" fontId="1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right"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42" fontId="2" fillId="0" borderId="7" xfId="0" applyNumberFormat="1" applyFon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 quotePrefix="1">
      <alignment horizontal="left" vertical="justify"/>
    </xf>
    <xf numFmtId="0" fontId="1" fillId="0" borderId="6" xfId="0" applyFont="1" applyBorder="1" applyAlignment="1">
      <alignment horizontal="center" vertical="justify" wrapText="1"/>
    </xf>
    <xf numFmtId="0" fontId="1" fillId="0" borderId="6" xfId="0" applyFont="1" applyBorder="1" applyAlignment="1" quotePrefix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2" fontId="2" fillId="0" borderId="6" xfId="0" applyNumberFormat="1" applyFont="1" applyBorder="1" applyAlignment="1" quotePrefix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1" fillId="0" borderId="6" xfId="0" applyFont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0" xfId="0" applyFont="1" applyBorder="1" applyAlignment="1" quotePrefix="1">
      <alignment horizontal="left"/>
    </xf>
    <xf numFmtId="0" fontId="7" fillId="0" borderId="8" xfId="0" applyFont="1" applyBorder="1" applyAlignment="1" quotePrefix="1">
      <alignment horizontal="left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7" fillId="0" borderId="7" xfId="0" applyFont="1" applyBorder="1" applyAlignment="1" quotePrefix="1">
      <alignment horizontal="left"/>
    </xf>
    <xf numFmtId="0" fontId="7" fillId="0" borderId="7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center"/>
    </xf>
    <xf numFmtId="0" fontId="8" fillId="0" borderId="20" xfId="0" applyFont="1" applyBorder="1" applyAlignment="1" quotePrefix="1">
      <alignment horizontal="left"/>
    </xf>
    <xf numFmtId="0" fontId="7" fillId="0" borderId="18" xfId="0" applyFont="1" applyBorder="1" applyAlignment="1" quotePrefix="1">
      <alignment horizontal="center"/>
    </xf>
    <xf numFmtId="0" fontId="7" fillId="0" borderId="25" xfId="0" applyFont="1" applyBorder="1" applyAlignment="1">
      <alignment horizontal="center"/>
    </xf>
    <xf numFmtId="0" fontId="8" fillId="0" borderId="18" xfId="0" applyFont="1" applyBorder="1" applyAlignment="1" quotePrefix="1">
      <alignment horizontal="left"/>
    </xf>
    <xf numFmtId="0" fontId="8" fillId="0" borderId="18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7" fillId="0" borderId="3" xfId="0" applyFont="1" applyBorder="1" applyAlignment="1" quotePrefix="1">
      <alignment horizontal="left"/>
    </xf>
    <xf numFmtId="0" fontId="7" fillId="0" borderId="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 quotePrefix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7" fillId="0" borderId="3" xfId="0" applyFont="1" applyBorder="1" applyAlignment="1" quotePrefix="1">
      <alignment horizontal="center"/>
    </xf>
    <xf numFmtId="0" fontId="7" fillId="0" borderId="21" xfId="0" applyFont="1" applyBorder="1" applyAlignment="1" quotePrefix="1">
      <alignment horizontal="center"/>
    </xf>
    <xf numFmtId="0" fontId="8" fillId="0" borderId="22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7" fillId="2" borderId="7" xfId="0" applyFont="1" applyFill="1" applyBorder="1" applyAlignment="1" quotePrefix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2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8" xfId="0" applyFont="1" applyFill="1" applyBorder="1" applyAlignment="1" quotePrefix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 quotePrefix="1">
      <alignment horizontal="center"/>
    </xf>
    <xf numFmtId="0" fontId="8" fillId="2" borderId="8" xfId="0" applyFont="1" applyFill="1" applyBorder="1" applyAlignment="1">
      <alignment/>
    </xf>
    <xf numFmtId="0" fontId="8" fillId="0" borderId="2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8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9" fillId="0" borderId="6" xfId="18" applyFont="1" applyBorder="1">
      <alignment/>
      <protection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6" fillId="0" borderId="11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 vertical="center" shrinkToFit="1"/>
    </xf>
    <xf numFmtId="0" fontId="10" fillId="0" borderId="6" xfId="18" applyFont="1" applyBorder="1" applyAlignment="1">
      <alignment horizontal="left" vertical="center"/>
      <protection/>
    </xf>
    <xf numFmtId="0" fontId="10" fillId="0" borderId="6" xfId="18" applyFont="1" applyBorder="1" applyAlignment="1">
      <alignment horizontal="left"/>
      <protection/>
    </xf>
    <xf numFmtId="0" fontId="1" fillId="0" borderId="3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2" borderId="27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25" xfId="0" applyFont="1" applyBorder="1" applyAlignment="1" quotePrefix="1">
      <alignment horizontal="center"/>
    </xf>
    <xf numFmtId="0" fontId="8" fillId="2" borderId="4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1" fillId="0" borderId="0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 quotePrefix="1">
      <alignment horizontal="left" vertical="center" wrapText="1"/>
    </xf>
    <xf numFmtId="0" fontId="2" fillId="0" borderId="4" xfId="0" applyFont="1" applyBorder="1" applyAlignment="1">
      <alignment horizontal="center"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 quotePrefix="1">
      <alignment horizontal="left" vertical="center" wrapText="1"/>
    </xf>
    <xf numFmtId="0" fontId="6" fillId="0" borderId="34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7" xfId="0" applyFont="1" applyBorder="1" applyAlignment="1" quotePrefix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/>
    </xf>
    <xf numFmtId="0" fontId="6" fillId="0" borderId="2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август см.№1 запроц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2:N397"/>
  <sheetViews>
    <sheetView tabSelected="1" view="pageBreakPreview" zoomScale="75" zoomScaleNormal="75" zoomScaleSheetLayoutView="75" workbookViewId="0" topLeftCell="A1">
      <selection activeCell="K107" sqref="I100:K107"/>
    </sheetView>
  </sheetViews>
  <sheetFormatPr defaultColWidth="9.00390625" defaultRowHeight="12.75"/>
  <cols>
    <col min="1" max="1" width="9.125" style="1" customWidth="1"/>
    <col min="2" max="2" width="56.00390625" style="1" customWidth="1"/>
    <col min="3" max="3" width="19.375" style="7" customWidth="1"/>
    <col min="4" max="4" width="12.875" style="2" customWidth="1"/>
    <col min="5" max="5" width="14.25390625" style="3" customWidth="1"/>
    <col min="6" max="6" width="0.12890625" style="3" hidden="1" customWidth="1"/>
    <col min="7" max="7" width="23.00390625" style="2" customWidth="1"/>
    <col min="8" max="8" width="28.00390625" style="1" customWidth="1"/>
    <col min="9" max="16384" width="9.125" style="1" customWidth="1"/>
  </cols>
  <sheetData>
    <row r="2" spans="2:8" ht="20.25">
      <c r="B2" s="316" t="s">
        <v>186</v>
      </c>
      <c r="C2" s="317"/>
      <c r="D2" s="317"/>
      <c r="E2" s="317"/>
      <c r="F2" s="317"/>
      <c r="G2" s="317"/>
      <c r="H2" s="317"/>
    </row>
    <row r="3" ht="22.5" customHeight="1"/>
    <row r="4" spans="2:8" s="8" customFormat="1" ht="16.5" thickBot="1">
      <c r="B4" s="134" t="s">
        <v>450</v>
      </c>
      <c r="C4" s="135" t="s">
        <v>453</v>
      </c>
      <c r="D4" s="136" t="s">
        <v>338</v>
      </c>
      <c r="E4" s="134" t="s">
        <v>451</v>
      </c>
      <c r="F4" s="134" t="s">
        <v>451</v>
      </c>
      <c r="G4" s="138" t="s">
        <v>339</v>
      </c>
      <c r="H4" s="134" t="s">
        <v>340</v>
      </c>
    </row>
    <row r="5" spans="2:8" s="3" customFormat="1" ht="16.5" thickBot="1">
      <c r="B5" s="13">
        <v>1</v>
      </c>
      <c r="C5" s="6">
        <v>3</v>
      </c>
      <c r="D5" s="6">
        <v>4</v>
      </c>
      <c r="E5" s="5">
        <v>5</v>
      </c>
      <c r="F5" s="5">
        <v>5</v>
      </c>
      <c r="G5" s="6">
        <v>6</v>
      </c>
      <c r="H5" s="6">
        <v>7</v>
      </c>
    </row>
    <row r="6" spans="2:8" s="26" customFormat="1" ht="27.75" customHeight="1" thickBot="1">
      <c r="B6" s="168"/>
      <c r="C6" s="82">
        <v>1997</v>
      </c>
      <c r="D6" s="169"/>
      <c r="E6" s="169"/>
      <c r="F6" s="169"/>
      <c r="G6" s="169"/>
      <c r="H6" s="170"/>
    </row>
    <row r="7" spans="2:8" ht="19.5" customHeight="1">
      <c r="B7" s="67" t="s">
        <v>353</v>
      </c>
      <c r="C7" s="67" t="s">
        <v>454</v>
      </c>
      <c r="D7" s="323" t="s">
        <v>455</v>
      </c>
      <c r="E7" s="81">
        <v>42.3</v>
      </c>
      <c r="F7" s="81">
        <f aca="true" t="shared" si="0" ref="F7:F20">E7</f>
        <v>42.3</v>
      </c>
      <c r="G7" s="321" t="s">
        <v>341</v>
      </c>
      <c r="H7" s="52"/>
    </row>
    <row r="8" spans="2:8" ht="19.5" customHeight="1" thickBot="1">
      <c r="B8" s="51" t="s">
        <v>354</v>
      </c>
      <c r="C8" s="83" t="s">
        <v>355</v>
      </c>
      <c r="D8" s="322"/>
      <c r="E8" s="84">
        <v>60.8</v>
      </c>
      <c r="F8" s="85">
        <f t="shared" si="0"/>
        <v>60.8</v>
      </c>
      <c r="G8" s="322"/>
      <c r="H8" s="86"/>
    </row>
    <row r="9" spans="2:8" ht="19.5" customHeight="1" thickBot="1">
      <c r="B9" s="129" t="s">
        <v>707</v>
      </c>
      <c r="C9" s="89"/>
      <c r="D9" s="90"/>
      <c r="E9" s="91">
        <f>SUM(E7:E8)</f>
        <v>103.1</v>
      </c>
      <c r="F9" s="92">
        <f t="shared" si="0"/>
        <v>103.1</v>
      </c>
      <c r="G9" s="93"/>
      <c r="H9" s="93"/>
    </row>
    <row r="10" spans="2:8" ht="19.5" customHeight="1">
      <c r="B10" s="62" t="s">
        <v>346</v>
      </c>
      <c r="C10" s="53" t="s">
        <v>350</v>
      </c>
      <c r="D10" s="47" t="s">
        <v>344</v>
      </c>
      <c r="E10" s="88">
        <v>36</v>
      </c>
      <c r="F10" s="81">
        <f t="shared" si="0"/>
        <v>36</v>
      </c>
      <c r="G10" s="87" t="s">
        <v>448</v>
      </c>
      <c r="H10" s="52" t="s">
        <v>364</v>
      </c>
    </row>
    <row r="11" spans="2:8" ht="19.5" customHeight="1">
      <c r="B11" s="55" t="s">
        <v>343</v>
      </c>
      <c r="C11" s="53" t="s">
        <v>350</v>
      </c>
      <c r="D11" s="32" t="s">
        <v>344</v>
      </c>
      <c r="E11" s="33">
        <v>37</v>
      </c>
      <c r="F11" s="81">
        <f t="shared" si="0"/>
        <v>37</v>
      </c>
      <c r="G11" s="71" t="s">
        <v>448</v>
      </c>
      <c r="H11" s="58" t="s">
        <v>364</v>
      </c>
    </row>
    <row r="12" spans="2:8" ht="19.5" customHeight="1">
      <c r="B12" s="34" t="s">
        <v>351</v>
      </c>
      <c r="C12" s="53" t="s">
        <v>350</v>
      </c>
      <c r="D12" s="32" t="s">
        <v>344</v>
      </c>
      <c r="E12" s="33">
        <v>104</v>
      </c>
      <c r="F12" s="81">
        <f t="shared" si="0"/>
        <v>104</v>
      </c>
      <c r="G12" s="35" t="s">
        <v>443</v>
      </c>
      <c r="H12" s="58" t="s">
        <v>364</v>
      </c>
    </row>
    <row r="13" spans="2:8" ht="19.5" customHeight="1">
      <c r="B13" s="34" t="s">
        <v>356</v>
      </c>
      <c r="C13" s="53" t="s">
        <v>350</v>
      </c>
      <c r="D13" s="32" t="s">
        <v>344</v>
      </c>
      <c r="E13" s="33">
        <v>45.4</v>
      </c>
      <c r="F13" s="81">
        <f t="shared" si="0"/>
        <v>45.4</v>
      </c>
      <c r="G13" s="32" t="s">
        <v>357</v>
      </c>
      <c r="H13" s="58" t="s">
        <v>364</v>
      </c>
    </row>
    <row r="14" spans="2:8" ht="19.5" customHeight="1">
      <c r="B14" s="34" t="s">
        <v>433</v>
      </c>
      <c r="C14" s="53" t="s">
        <v>350</v>
      </c>
      <c r="D14" s="32" t="s">
        <v>344</v>
      </c>
      <c r="E14" s="33">
        <v>22.7</v>
      </c>
      <c r="F14" s="81">
        <f t="shared" si="0"/>
        <v>22.7</v>
      </c>
      <c r="G14" s="34" t="s">
        <v>425</v>
      </c>
      <c r="H14" s="58" t="s">
        <v>364</v>
      </c>
    </row>
    <row r="15" spans="2:8" ht="19.5" customHeight="1" thickBot="1">
      <c r="B15" s="48" t="s">
        <v>434</v>
      </c>
      <c r="C15" s="94" t="s">
        <v>350</v>
      </c>
      <c r="D15" s="50" t="s">
        <v>344</v>
      </c>
      <c r="E15" s="49">
        <v>96</v>
      </c>
      <c r="F15" s="85">
        <f t="shared" si="0"/>
        <v>96</v>
      </c>
      <c r="G15" s="50" t="s">
        <v>435</v>
      </c>
      <c r="H15" s="48" t="s">
        <v>364</v>
      </c>
    </row>
    <row r="16" spans="2:8" ht="19.5" customHeight="1" thickBot="1">
      <c r="B16" s="129" t="s">
        <v>714</v>
      </c>
      <c r="C16" s="89"/>
      <c r="D16" s="90"/>
      <c r="E16" s="91">
        <f>SUM(E10:E15)</f>
        <v>341.1</v>
      </c>
      <c r="F16" s="92">
        <f t="shared" si="0"/>
        <v>341.1</v>
      </c>
      <c r="G16" s="90"/>
      <c r="H16" s="93"/>
    </row>
    <row r="17" spans="2:8" ht="19.5" customHeight="1">
      <c r="B17" s="45" t="s">
        <v>348</v>
      </c>
      <c r="C17" s="95" t="s">
        <v>350</v>
      </c>
      <c r="D17" s="47" t="s">
        <v>349</v>
      </c>
      <c r="E17" s="46">
        <v>64</v>
      </c>
      <c r="F17" s="81">
        <f t="shared" si="0"/>
        <v>64</v>
      </c>
      <c r="G17" s="62" t="s">
        <v>442</v>
      </c>
      <c r="H17" s="52" t="s">
        <v>364</v>
      </c>
    </row>
    <row r="18" spans="2:8" ht="19.5" customHeight="1" thickBot="1">
      <c r="B18" s="86" t="s">
        <v>456</v>
      </c>
      <c r="C18" s="95" t="s">
        <v>350</v>
      </c>
      <c r="D18" s="83" t="s">
        <v>349</v>
      </c>
      <c r="E18" s="84">
        <v>86</v>
      </c>
      <c r="F18" s="85">
        <f t="shared" si="0"/>
        <v>86</v>
      </c>
      <c r="G18" s="96" t="s">
        <v>432</v>
      </c>
      <c r="H18" s="86" t="s">
        <v>364</v>
      </c>
    </row>
    <row r="19" spans="2:8" ht="19.5" customHeight="1" thickBot="1">
      <c r="B19" s="129" t="s">
        <v>715</v>
      </c>
      <c r="C19" s="97"/>
      <c r="D19" s="98"/>
      <c r="E19" s="99">
        <f>SUM(E17:E18)</f>
        <v>150</v>
      </c>
      <c r="F19" s="92">
        <f t="shared" si="0"/>
        <v>150</v>
      </c>
      <c r="G19" s="100"/>
      <c r="H19" s="140"/>
    </row>
    <row r="20" spans="2:8" ht="19.5" customHeight="1" thickBot="1">
      <c r="B20" s="130" t="s">
        <v>720</v>
      </c>
      <c r="C20" s="101"/>
      <c r="D20" s="102"/>
      <c r="E20" s="103">
        <f>E9+E16+E19</f>
        <v>594.2</v>
      </c>
      <c r="F20" s="104">
        <f t="shared" si="0"/>
        <v>594.2</v>
      </c>
      <c r="G20" s="101"/>
      <c r="H20" s="101"/>
    </row>
    <row r="21" spans="2:8" s="25" customFormat="1" ht="27.75" customHeight="1" thickBot="1">
      <c r="B21" s="318">
        <v>1998</v>
      </c>
      <c r="C21" s="319"/>
      <c r="D21" s="319"/>
      <c r="E21" s="319"/>
      <c r="F21" s="319"/>
      <c r="G21" s="319"/>
      <c r="H21" s="320"/>
    </row>
    <row r="22" spans="2:8" ht="18.75" customHeight="1">
      <c r="B22" s="62" t="s">
        <v>457</v>
      </c>
      <c r="C22" s="45" t="s">
        <v>368</v>
      </c>
      <c r="D22" s="47" t="s">
        <v>369</v>
      </c>
      <c r="E22" s="60">
        <v>13.32</v>
      </c>
      <c r="F22" s="60">
        <v>13.32</v>
      </c>
      <c r="G22" s="45" t="s">
        <v>419</v>
      </c>
      <c r="H22" s="45"/>
    </row>
    <row r="23" spans="2:8" ht="31.5" customHeight="1">
      <c r="B23" s="72" t="s">
        <v>458</v>
      </c>
      <c r="C23" s="34" t="s">
        <v>459</v>
      </c>
      <c r="D23" s="32" t="s">
        <v>376</v>
      </c>
      <c r="E23" s="33">
        <f>12.7*3+36.6+36.8</f>
        <v>111.49999999999999</v>
      </c>
      <c r="F23" s="33">
        <f>12.7*3+36.6+36.8</f>
        <v>111.49999999999999</v>
      </c>
      <c r="G23" s="34" t="s">
        <v>445</v>
      </c>
      <c r="H23" s="34" t="s">
        <v>364</v>
      </c>
    </row>
    <row r="24" spans="2:8" ht="19.5" customHeight="1" thickBot="1">
      <c r="B24" s="48" t="s">
        <v>424</v>
      </c>
      <c r="C24" s="48" t="s">
        <v>459</v>
      </c>
      <c r="D24" s="50" t="s">
        <v>376</v>
      </c>
      <c r="E24" s="49">
        <v>48</v>
      </c>
      <c r="F24" s="49">
        <v>48</v>
      </c>
      <c r="G24" s="48" t="s">
        <v>345</v>
      </c>
      <c r="H24" s="48" t="s">
        <v>364</v>
      </c>
    </row>
    <row r="25" spans="2:8" ht="19.5" customHeight="1" thickBot="1">
      <c r="B25" s="129" t="s">
        <v>716</v>
      </c>
      <c r="C25" s="93"/>
      <c r="D25" s="90"/>
      <c r="E25" s="91">
        <f>SUM(E23:E24)</f>
        <v>159.5</v>
      </c>
      <c r="F25" s="91">
        <f>SUM(F23:F24)</f>
        <v>159.5</v>
      </c>
      <c r="G25" s="93"/>
      <c r="H25" s="93"/>
    </row>
    <row r="26" spans="2:8" ht="19.5" customHeight="1">
      <c r="B26" s="45" t="s">
        <v>413</v>
      </c>
      <c r="C26" s="45" t="s">
        <v>350</v>
      </c>
      <c r="D26" s="47" t="s">
        <v>344</v>
      </c>
      <c r="E26" s="46">
        <v>104</v>
      </c>
      <c r="F26" s="46">
        <v>104</v>
      </c>
      <c r="G26" s="45" t="s">
        <v>386</v>
      </c>
      <c r="H26" s="45" t="s">
        <v>364</v>
      </c>
    </row>
    <row r="27" spans="2:8" ht="19.5" customHeight="1">
      <c r="B27" s="34" t="s">
        <v>361</v>
      </c>
      <c r="C27" s="34" t="s">
        <v>350</v>
      </c>
      <c r="D27" s="32" t="s">
        <v>344</v>
      </c>
      <c r="E27" s="33">
        <v>116.6</v>
      </c>
      <c r="F27" s="33">
        <v>116.6</v>
      </c>
      <c r="G27" s="34" t="s">
        <v>428</v>
      </c>
      <c r="H27" s="34" t="s">
        <v>364</v>
      </c>
    </row>
    <row r="28" spans="2:8" ht="19.5" customHeight="1">
      <c r="B28" s="34" t="s">
        <v>367</v>
      </c>
      <c r="C28" s="34" t="s">
        <v>368</v>
      </c>
      <c r="D28" s="32" t="s">
        <v>344</v>
      </c>
      <c r="E28" s="33">
        <v>13.32</v>
      </c>
      <c r="F28" s="33">
        <v>13.32</v>
      </c>
      <c r="G28" s="34" t="s">
        <v>419</v>
      </c>
      <c r="H28" s="34"/>
    </row>
    <row r="29" spans="2:8" ht="19.5" customHeight="1">
      <c r="B29" s="34" t="s">
        <v>460</v>
      </c>
      <c r="C29" s="34" t="s">
        <v>350</v>
      </c>
      <c r="D29" s="32" t="s">
        <v>344</v>
      </c>
      <c r="E29" s="33">
        <v>115.2</v>
      </c>
      <c r="F29" s="33">
        <v>115.2</v>
      </c>
      <c r="G29" s="35" t="s">
        <v>446</v>
      </c>
      <c r="H29" s="34" t="s">
        <v>364</v>
      </c>
    </row>
    <row r="30" spans="2:8" ht="19.5" customHeight="1">
      <c r="B30" s="34" t="s">
        <v>544</v>
      </c>
      <c r="C30" s="34" t="s">
        <v>350</v>
      </c>
      <c r="D30" s="32" t="s">
        <v>344</v>
      </c>
      <c r="E30" s="33">
        <v>107</v>
      </c>
      <c r="F30" s="33">
        <v>107</v>
      </c>
      <c r="G30" s="35" t="s">
        <v>448</v>
      </c>
      <c r="H30" s="34" t="s">
        <v>364</v>
      </c>
    </row>
    <row r="31" spans="2:8" ht="19.5" customHeight="1">
      <c r="B31" s="32" t="s">
        <v>553</v>
      </c>
      <c r="C31" s="34" t="s">
        <v>350</v>
      </c>
      <c r="D31" s="32" t="s">
        <v>344</v>
      </c>
      <c r="E31" s="33">
        <v>102.4</v>
      </c>
      <c r="F31" s="33">
        <v>102.4</v>
      </c>
      <c r="G31" s="35" t="s">
        <v>449</v>
      </c>
      <c r="H31" s="34" t="s">
        <v>364</v>
      </c>
    </row>
    <row r="32" spans="2:8" ht="32.25" customHeight="1">
      <c r="B32" s="72" t="s">
        <v>458</v>
      </c>
      <c r="C32" s="34" t="s">
        <v>459</v>
      </c>
      <c r="D32" s="32" t="s">
        <v>344</v>
      </c>
      <c r="E32" s="33">
        <f>12.7*2+47.5</f>
        <v>72.9</v>
      </c>
      <c r="F32" s="33">
        <f>12.7*2+47.5</f>
        <v>72.9</v>
      </c>
      <c r="G32" s="34" t="s">
        <v>445</v>
      </c>
      <c r="H32" s="34" t="s">
        <v>364</v>
      </c>
    </row>
    <row r="33" spans="2:8" ht="19.5" customHeight="1">
      <c r="B33" s="34" t="s">
        <v>545</v>
      </c>
      <c r="C33" s="34" t="s">
        <v>350</v>
      </c>
      <c r="D33" s="32" t="s">
        <v>344</v>
      </c>
      <c r="E33" s="33">
        <v>104.34</v>
      </c>
      <c r="F33" s="33">
        <v>104.34</v>
      </c>
      <c r="G33" s="34" t="s">
        <v>552</v>
      </c>
      <c r="H33" s="34" t="s">
        <v>364</v>
      </c>
    </row>
    <row r="34" spans="2:8" ht="19.5" customHeight="1">
      <c r="B34" s="34" t="s">
        <v>415</v>
      </c>
      <c r="C34" s="34" t="s">
        <v>416</v>
      </c>
      <c r="D34" s="32" t="s">
        <v>344</v>
      </c>
      <c r="E34" s="33">
        <v>30</v>
      </c>
      <c r="F34" s="33">
        <v>30</v>
      </c>
      <c r="G34" s="34" t="s">
        <v>417</v>
      </c>
      <c r="H34" s="34" t="s">
        <v>418</v>
      </c>
    </row>
    <row r="35" spans="2:8" ht="19.5" customHeight="1">
      <c r="B35" s="35" t="s">
        <v>548</v>
      </c>
      <c r="C35" s="34" t="s">
        <v>342</v>
      </c>
      <c r="D35" s="35" t="s">
        <v>344</v>
      </c>
      <c r="E35" s="33">
        <v>58</v>
      </c>
      <c r="F35" s="33">
        <v>58</v>
      </c>
      <c r="G35" s="34" t="s">
        <v>417</v>
      </c>
      <c r="H35" s="34"/>
    </row>
    <row r="36" spans="2:8" ht="19.5" customHeight="1">
      <c r="B36" s="34" t="s">
        <v>420</v>
      </c>
      <c r="C36" s="34" t="s">
        <v>377</v>
      </c>
      <c r="D36" s="32" t="s">
        <v>344</v>
      </c>
      <c r="E36" s="33">
        <v>17.7</v>
      </c>
      <c r="F36" s="33">
        <v>17.7</v>
      </c>
      <c r="G36" s="34" t="s">
        <v>422</v>
      </c>
      <c r="H36" s="34" t="s">
        <v>423</v>
      </c>
    </row>
    <row r="37" spans="2:8" ht="19.5" customHeight="1" thickBot="1">
      <c r="B37" s="48" t="s">
        <v>429</v>
      </c>
      <c r="C37" s="48" t="s">
        <v>350</v>
      </c>
      <c r="D37" s="50" t="s">
        <v>344</v>
      </c>
      <c r="E37" s="49">
        <v>104</v>
      </c>
      <c r="F37" s="49">
        <v>104</v>
      </c>
      <c r="G37" s="48" t="s">
        <v>430</v>
      </c>
      <c r="H37" s="48" t="s">
        <v>364</v>
      </c>
    </row>
    <row r="38" spans="2:8" ht="19.5" customHeight="1" thickBot="1">
      <c r="B38" s="129" t="s">
        <v>714</v>
      </c>
      <c r="C38" s="93"/>
      <c r="D38" s="90"/>
      <c r="E38" s="91">
        <f>SUM(E26:E37)</f>
        <v>945.46</v>
      </c>
      <c r="F38" s="91">
        <f>SUM(F26:F37)</f>
        <v>945.46</v>
      </c>
      <c r="G38" s="93"/>
      <c r="H38" s="93"/>
    </row>
    <row r="39" spans="2:8" ht="19.5" customHeight="1" thickBot="1">
      <c r="B39" s="39" t="s">
        <v>420</v>
      </c>
      <c r="C39" s="39" t="s">
        <v>377</v>
      </c>
      <c r="D39" s="54" t="s">
        <v>421</v>
      </c>
      <c r="E39" s="44">
        <v>35.4</v>
      </c>
      <c r="F39" s="44">
        <v>35.4</v>
      </c>
      <c r="G39" s="39" t="s">
        <v>422</v>
      </c>
      <c r="H39" s="39" t="s">
        <v>423</v>
      </c>
    </row>
    <row r="40" spans="2:8" ht="19.5" customHeight="1" thickBot="1">
      <c r="B40" s="129" t="s">
        <v>717</v>
      </c>
      <c r="C40" s="93"/>
      <c r="D40" s="90"/>
      <c r="E40" s="91">
        <f>SUM(E39:E39)</f>
        <v>35.4</v>
      </c>
      <c r="F40" s="91">
        <f>SUM(F39:F39)</f>
        <v>35.4</v>
      </c>
      <c r="G40" s="93"/>
      <c r="H40" s="93"/>
    </row>
    <row r="41" spans="2:8" ht="19.5" customHeight="1">
      <c r="B41" s="45" t="s">
        <v>372</v>
      </c>
      <c r="C41" s="45" t="s">
        <v>350</v>
      </c>
      <c r="D41" s="47" t="s">
        <v>375</v>
      </c>
      <c r="E41" s="46">
        <v>43</v>
      </c>
      <c r="F41" s="46">
        <v>43</v>
      </c>
      <c r="G41" s="62" t="s">
        <v>447</v>
      </c>
      <c r="H41" s="45" t="s">
        <v>364</v>
      </c>
    </row>
    <row r="42" spans="2:8" ht="19.5" customHeight="1">
      <c r="B42" s="34" t="s">
        <v>426</v>
      </c>
      <c r="C42" s="34" t="s">
        <v>350</v>
      </c>
      <c r="D42" s="32" t="s">
        <v>375</v>
      </c>
      <c r="E42" s="33">
        <v>115</v>
      </c>
      <c r="F42" s="33">
        <v>115</v>
      </c>
      <c r="G42" s="34" t="s">
        <v>427</v>
      </c>
      <c r="H42" s="34" t="s">
        <v>364</v>
      </c>
    </row>
    <row r="43" spans="2:8" ht="19.5" customHeight="1" thickBot="1">
      <c r="B43" s="51" t="s">
        <v>555</v>
      </c>
      <c r="C43" s="48" t="s">
        <v>350</v>
      </c>
      <c r="D43" s="51" t="s">
        <v>375</v>
      </c>
      <c r="E43" s="49">
        <v>104</v>
      </c>
      <c r="F43" s="49">
        <v>104</v>
      </c>
      <c r="G43" s="48" t="s">
        <v>431</v>
      </c>
      <c r="H43" s="48" t="s">
        <v>364</v>
      </c>
    </row>
    <row r="44" spans="2:8" ht="19.5" customHeight="1" thickBot="1">
      <c r="B44" s="129" t="s">
        <v>718</v>
      </c>
      <c r="C44" s="93"/>
      <c r="D44" s="105"/>
      <c r="E44" s="91">
        <f>SUM(E41:E43)</f>
        <v>262</v>
      </c>
      <c r="F44" s="91">
        <f>SUM(F41:F43)</f>
        <v>262</v>
      </c>
      <c r="G44" s="93"/>
      <c r="H44" s="93"/>
    </row>
    <row r="45" spans="2:8" ht="19.5" customHeight="1">
      <c r="B45" s="62" t="s">
        <v>461</v>
      </c>
      <c r="C45" s="45" t="s">
        <v>350</v>
      </c>
      <c r="D45" s="47" t="s">
        <v>360</v>
      </c>
      <c r="E45" s="46">
        <v>26</v>
      </c>
      <c r="F45" s="46">
        <v>26</v>
      </c>
      <c r="G45" s="45" t="s">
        <v>428</v>
      </c>
      <c r="H45" s="45" t="s">
        <v>364</v>
      </c>
    </row>
    <row r="46" spans="2:8" ht="19.5" customHeight="1">
      <c r="B46" s="34" t="s">
        <v>374</v>
      </c>
      <c r="C46" s="34" t="s">
        <v>350</v>
      </c>
      <c r="D46" s="32" t="s">
        <v>360</v>
      </c>
      <c r="E46" s="33">
        <v>50.26</v>
      </c>
      <c r="F46" s="33">
        <v>50.26</v>
      </c>
      <c r="G46" s="35" t="s">
        <v>446</v>
      </c>
      <c r="H46" s="34" t="s">
        <v>364</v>
      </c>
    </row>
    <row r="47" spans="2:8" ht="19.5" customHeight="1">
      <c r="B47" s="34" t="s">
        <v>414</v>
      </c>
      <c r="C47" s="34" t="s">
        <v>350</v>
      </c>
      <c r="D47" s="32" t="s">
        <v>360</v>
      </c>
      <c r="E47" s="33">
        <v>75</v>
      </c>
      <c r="F47" s="33">
        <v>75</v>
      </c>
      <c r="G47" s="34" t="s">
        <v>380</v>
      </c>
      <c r="H47" s="34" t="s">
        <v>364</v>
      </c>
    </row>
    <row r="48" spans="2:8" ht="19.5" customHeight="1" thickBot="1">
      <c r="B48" s="51" t="s">
        <v>546</v>
      </c>
      <c r="C48" s="51" t="s">
        <v>547</v>
      </c>
      <c r="D48" s="50" t="s">
        <v>360</v>
      </c>
      <c r="E48" s="49">
        <v>44.58</v>
      </c>
      <c r="F48" s="49">
        <v>44.58</v>
      </c>
      <c r="G48" s="51" t="s">
        <v>541</v>
      </c>
      <c r="H48" s="48" t="s">
        <v>364</v>
      </c>
    </row>
    <row r="49" spans="2:8" ht="19.5" customHeight="1" thickBot="1">
      <c r="B49" s="129" t="s">
        <v>719</v>
      </c>
      <c r="C49" s="93"/>
      <c r="D49" s="90"/>
      <c r="E49" s="91">
        <f>SUM(E45:E48)</f>
        <v>195.83999999999997</v>
      </c>
      <c r="F49" s="91">
        <f>SUM(F45:F48)</f>
        <v>195.83999999999997</v>
      </c>
      <c r="G49" s="93"/>
      <c r="H49" s="93"/>
    </row>
    <row r="50" spans="2:8" ht="19.5" customHeight="1">
      <c r="B50" s="45" t="s">
        <v>362</v>
      </c>
      <c r="C50" s="45" t="s">
        <v>350</v>
      </c>
      <c r="D50" s="47" t="s">
        <v>455</v>
      </c>
      <c r="E50" s="46">
        <v>103.7</v>
      </c>
      <c r="F50" s="46">
        <v>103.7</v>
      </c>
      <c r="G50" s="45" t="s">
        <v>441</v>
      </c>
      <c r="H50" s="45" t="s">
        <v>363</v>
      </c>
    </row>
    <row r="51" spans="2:8" ht="19.5" customHeight="1">
      <c r="B51" s="34" t="s">
        <v>378</v>
      </c>
      <c r="C51" s="34" t="s">
        <v>350</v>
      </c>
      <c r="D51" s="32" t="s">
        <v>455</v>
      </c>
      <c r="E51" s="33">
        <v>51.5</v>
      </c>
      <c r="F51" s="33">
        <v>51.5</v>
      </c>
      <c r="G51" s="34" t="s">
        <v>379</v>
      </c>
      <c r="H51" s="34" t="s">
        <v>364</v>
      </c>
    </row>
    <row r="52" spans="2:8" ht="19.5" customHeight="1" thickBot="1">
      <c r="B52" s="48" t="s">
        <v>381</v>
      </c>
      <c r="C52" s="48" t="s">
        <v>350</v>
      </c>
      <c r="D52" s="50" t="s">
        <v>455</v>
      </c>
      <c r="E52" s="49">
        <v>100</v>
      </c>
      <c r="F52" s="49">
        <v>100</v>
      </c>
      <c r="G52" s="48" t="s">
        <v>380</v>
      </c>
      <c r="H52" s="48" t="s">
        <v>364</v>
      </c>
    </row>
    <row r="53" spans="2:8" ht="19.5" customHeight="1" thickBot="1">
      <c r="B53" s="129" t="s">
        <v>707</v>
      </c>
      <c r="C53" s="93"/>
      <c r="D53" s="90"/>
      <c r="E53" s="91">
        <f>SUM(E50:E52)</f>
        <v>255.2</v>
      </c>
      <c r="F53" s="91">
        <f>SUM(F50:F52)</f>
        <v>255.2</v>
      </c>
      <c r="G53" s="93"/>
      <c r="H53" s="93"/>
    </row>
    <row r="54" spans="2:8" ht="18" customHeight="1">
      <c r="B54" s="141" t="s">
        <v>721</v>
      </c>
      <c r="C54" s="10"/>
      <c r="D54" s="14"/>
      <c r="E54" s="142">
        <f>E53+E49+E44+E40+E38+E25+E22</f>
        <v>1866.72</v>
      </c>
      <c r="F54" s="142">
        <f>F53+F49+F44+F40+F38+F25+F22</f>
        <v>1866.72</v>
      </c>
      <c r="G54" s="10"/>
      <c r="H54" s="143"/>
    </row>
    <row r="55" spans="2:8" ht="33" customHeight="1" thickBot="1">
      <c r="B55" s="134" t="s">
        <v>450</v>
      </c>
      <c r="C55" s="135" t="s">
        <v>453</v>
      </c>
      <c r="D55" s="136" t="s">
        <v>338</v>
      </c>
      <c r="E55" s="134" t="s">
        <v>451</v>
      </c>
      <c r="F55" s="137"/>
      <c r="G55" s="138" t="s">
        <v>339</v>
      </c>
      <c r="H55" s="134" t="s">
        <v>340</v>
      </c>
    </row>
    <row r="56" spans="2:8" s="3" customFormat="1" ht="16.5" thickBot="1">
      <c r="B56" s="13">
        <v>1</v>
      </c>
      <c r="C56" s="6">
        <v>3</v>
      </c>
      <c r="D56" s="6">
        <v>4</v>
      </c>
      <c r="E56" s="5">
        <v>5</v>
      </c>
      <c r="F56" s="5"/>
      <c r="G56" s="6">
        <v>6</v>
      </c>
      <c r="H56" s="6">
        <v>7</v>
      </c>
    </row>
    <row r="57" spans="2:8" s="26" customFormat="1" ht="24" customHeight="1" thickBot="1">
      <c r="B57" s="327" t="s">
        <v>640</v>
      </c>
      <c r="C57" s="328"/>
      <c r="D57" s="328" t="s">
        <v>518</v>
      </c>
      <c r="E57" s="328"/>
      <c r="F57" s="328"/>
      <c r="G57" s="328"/>
      <c r="H57" s="329"/>
    </row>
    <row r="58" spans="2:8" ht="19.5" customHeight="1" thickBot="1">
      <c r="B58" s="39" t="s">
        <v>406</v>
      </c>
      <c r="C58" s="39" t="s">
        <v>377</v>
      </c>
      <c r="D58" s="54" t="s">
        <v>349</v>
      </c>
      <c r="E58" s="44">
        <v>38.8</v>
      </c>
      <c r="F58" s="44">
        <v>38.8</v>
      </c>
      <c r="G58" s="39" t="s">
        <v>379</v>
      </c>
      <c r="H58" s="39" t="s">
        <v>407</v>
      </c>
    </row>
    <row r="59" spans="2:8" ht="19.5" customHeight="1" thickBot="1">
      <c r="B59" s="129" t="s">
        <v>715</v>
      </c>
      <c r="C59" s="93"/>
      <c r="D59" s="90"/>
      <c r="E59" s="91">
        <f>SUM(E58:E58)</f>
        <v>38.8</v>
      </c>
      <c r="F59" s="91">
        <f>SUM(F58:F58)</f>
        <v>38.8</v>
      </c>
      <c r="G59" s="93"/>
      <c r="H59" s="93"/>
    </row>
    <row r="60" spans="2:8" ht="19.5" customHeight="1">
      <c r="B60" s="45" t="s">
        <v>382</v>
      </c>
      <c r="C60" s="45" t="s">
        <v>342</v>
      </c>
      <c r="D60" s="47" t="s">
        <v>376</v>
      </c>
      <c r="E60" s="46">
        <v>36.6</v>
      </c>
      <c r="F60" s="46">
        <v>36.6</v>
      </c>
      <c r="G60" s="45" t="s">
        <v>385</v>
      </c>
      <c r="H60" s="45" t="s">
        <v>364</v>
      </c>
    </row>
    <row r="61" spans="2:8" ht="19.5" customHeight="1">
      <c r="B61" s="34" t="s">
        <v>383</v>
      </c>
      <c r="C61" s="34" t="s">
        <v>342</v>
      </c>
      <c r="D61" s="32" t="s">
        <v>376</v>
      </c>
      <c r="E61" s="33">
        <v>36.6</v>
      </c>
      <c r="F61" s="33">
        <v>36.6</v>
      </c>
      <c r="G61" s="34" t="s">
        <v>385</v>
      </c>
      <c r="H61" s="34" t="s">
        <v>364</v>
      </c>
    </row>
    <row r="62" spans="2:8" ht="19.5" customHeight="1" thickBot="1">
      <c r="B62" s="48" t="s">
        <v>373</v>
      </c>
      <c r="C62" s="48" t="s">
        <v>377</v>
      </c>
      <c r="D62" s="50" t="s">
        <v>376</v>
      </c>
      <c r="E62" s="49">
        <v>23.2</v>
      </c>
      <c r="F62" s="49">
        <v>23.2</v>
      </c>
      <c r="G62" s="51" t="s">
        <v>444</v>
      </c>
      <c r="H62" s="48" t="s">
        <v>522</v>
      </c>
    </row>
    <row r="63" spans="2:8" ht="19.5" customHeight="1" thickBot="1">
      <c r="B63" s="129" t="s">
        <v>716</v>
      </c>
      <c r="C63" s="93"/>
      <c r="D63" s="90"/>
      <c r="E63" s="91">
        <f>SUM(E60:E62)</f>
        <v>96.4</v>
      </c>
      <c r="F63" s="91">
        <f>SUM(F60:F62)</f>
        <v>96.4</v>
      </c>
      <c r="G63" s="93"/>
      <c r="H63" s="93"/>
    </row>
    <row r="64" spans="2:8" ht="19.5" customHeight="1">
      <c r="B64" s="45" t="s">
        <v>389</v>
      </c>
      <c r="C64" s="45" t="s">
        <v>342</v>
      </c>
      <c r="D64" s="47" t="s">
        <v>390</v>
      </c>
      <c r="E64" s="107">
        <v>258.894</v>
      </c>
      <c r="F64" s="107">
        <v>258.894</v>
      </c>
      <c r="G64" s="45" t="s">
        <v>391</v>
      </c>
      <c r="H64" s="45"/>
    </row>
    <row r="65" spans="2:8" ht="19.5" customHeight="1" thickBot="1">
      <c r="B65" s="164" t="s">
        <v>392</v>
      </c>
      <c r="C65" s="164" t="s">
        <v>342</v>
      </c>
      <c r="D65" s="165" t="s">
        <v>375</v>
      </c>
      <c r="E65" s="167">
        <v>73.2</v>
      </c>
      <c r="F65" s="167">
        <v>73.2</v>
      </c>
      <c r="G65" s="164" t="s">
        <v>322</v>
      </c>
      <c r="H65" s="164" t="s">
        <v>364</v>
      </c>
    </row>
    <row r="66" spans="2:8" ht="19.5" customHeight="1">
      <c r="B66" s="45" t="s">
        <v>401</v>
      </c>
      <c r="C66" s="45" t="s">
        <v>350</v>
      </c>
      <c r="D66" s="47" t="s">
        <v>403</v>
      </c>
      <c r="E66" s="46">
        <v>107</v>
      </c>
      <c r="F66" s="46">
        <v>107</v>
      </c>
      <c r="G66" s="62" t="s">
        <v>444</v>
      </c>
      <c r="H66" s="45"/>
    </row>
    <row r="67" spans="2:8" ht="19.5" customHeight="1" thickBot="1">
      <c r="B67" s="48" t="s">
        <v>410</v>
      </c>
      <c r="C67" s="48" t="s">
        <v>377</v>
      </c>
      <c r="D67" s="50" t="s">
        <v>403</v>
      </c>
      <c r="E67" s="49">
        <v>58.4</v>
      </c>
      <c r="F67" s="49">
        <v>58.4</v>
      </c>
      <c r="G67" s="48" t="s">
        <v>408</v>
      </c>
      <c r="H67" s="48" t="s">
        <v>409</v>
      </c>
    </row>
    <row r="68" spans="2:8" ht="19.5" customHeight="1" thickBot="1">
      <c r="B68" s="129" t="s">
        <v>722</v>
      </c>
      <c r="C68" s="93"/>
      <c r="D68" s="90"/>
      <c r="E68" s="91">
        <f>SUM(E66:E67)</f>
        <v>165.4</v>
      </c>
      <c r="F68" s="91">
        <f>SUM(F66:F67)</f>
        <v>165.4</v>
      </c>
      <c r="G68" s="93"/>
      <c r="H68" s="93"/>
    </row>
    <row r="69" spans="2:8" ht="19.5" customHeight="1">
      <c r="B69" s="45" t="s">
        <v>374</v>
      </c>
      <c r="C69" s="45" t="s">
        <v>377</v>
      </c>
      <c r="D69" s="47" t="s">
        <v>360</v>
      </c>
      <c r="E69" s="46">
        <v>84.5</v>
      </c>
      <c r="F69" s="46">
        <v>84.5</v>
      </c>
      <c r="G69" s="45" t="s">
        <v>393</v>
      </c>
      <c r="H69" s="45" t="s">
        <v>394</v>
      </c>
    </row>
    <row r="70" spans="2:8" ht="19.5" customHeight="1">
      <c r="B70" s="35" t="s">
        <v>549</v>
      </c>
      <c r="C70" s="34" t="s">
        <v>459</v>
      </c>
      <c r="D70" s="32" t="s">
        <v>360</v>
      </c>
      <c r="E70" s="33">
        <v>67</v>
      </c>
      <c r="F70" s="33">
        <v>67</v>
      </c>
      <c r="G70" s="34" t="s">
        <v>347</v>
      </c>
      <c r="H70" s="34" t="s">
        <v>364</v>
      </c>
    </row>
    <row r="71" spans="2:8" ht="19.5" customHeight="1">
      <c r="B71" s="34" t="s">
        <v>436</v>
      </c>
      <c r="C71" s="34" t="s">
        <v>459</v>
      </c>
      <c r="D71" s="32" t="s">
        <v>360</v>
      </c>
      <c r="E71" s="33">
        <v>114</v>
      </c>
      <c r="F71" s="33">
        <v>114</v>
      </c>
      <c r="G71" s="35" t="s">
        <v>445</v>
      </c>
      <c r="H71" s="34" t="s">
        <v>364</v>
      </c>
    </row>
    <row r="72" spans="2:8" ht="19.5" customHeight="1">
      <c r="B72" s="34" t="s">
        <v>370</v>
      </c>
      <c r="C72" s="34" t="s">
        <v>350</v>
      </c>
      <c r="D72" s="32" t="s">
        <v>360</v>
      </c>
      <c r="E72" s="33" t="s">
        <v>371</v>
      </c>
      <c r="F72" s="33" t="s">
        <v>371</v>
      </c>
      <c r="G72" s="34" t="s">
        <v>345</v>
      </c>
      <c r="H72" s="34"/>
    </row>
    <row r="73" spans="2:8" ht="19.5" customHeight="1">
      <c r="B73" s="34" t="s">
        <v>402</v>
      </c>
      <c r="C73" s="34" t="s">
        <v>350</v>
      </c>
      <c r="D73" s="32" t="s">
        <v>360</v>
      </c>
      <c r="E73" s="33">
        <v>52</v>
      </c>
      <c r="F73" s="33">
        <v>52</v>
      </c>
      <c r="G73" s="35" t="s">
        <v>445</v>
      </c>
      <c r="H73" s="34" t="s">
        <v>364</v>
      </c>
    </row>
    <row r="74" spans="2:8" ht="19.5" customHeight="1" thickBot="1">
      <c r="B74" s="48" t="s">
        <v>438</v>
      </c>
      <c r="C74" s="48" t="s">
        <v>459</v>
      </c>
      <c r="D74" s="50" t="s">
        <v>360</v>
      </c>
      <c r="E74" s="49">
        <v>125</v>
      </c>
      <c r="F74" s="49">
        <v>125</v>
      </c>
      <c r="G74" s="48" t="s">
        <v>439</v>
      </c>
      <c r="H74" s="48" t="s">
        <v>364</v>
      </c>
    </row>
    <row r="75" spans="2:8" ht="19.5" customHeight="1" thickBot="1">
      <c r="B75" s="129" t="s">
        <v>719</v>
      </c>
      <c r="C75" s="93"/>
      <c r="D75" s="90"/>
      <c r="E75" s="91">
        <f>SUM(E69:E74)</f>
        <v>442.5</v>
      </c>
      <c r="F75" s="91">
        <f>SUM(F69:F74)</f>
        <v>442.5</v>
      </c>
      <c r="G75" s="93"/>
      <c r="H75" s="93"/>
    </row>
    <row r="76" spans="2:8" ht="19.5" customHeight="1">
      <c r="B76" s="45" t="s">
        <v>395</v>
      </c>
      <c r="C76" s="45" t="s">
        <v>377</v>
      </c>
      <c r="D76" s="47" t="s">
        <v>396</v>
      </c>
      <c r="E76" s="108">
        <v>193</v>
      </c>
      <c r="F76" s="108">
        <v>193</v>
      </c>
      <c r="G76" s="62" t="s">
        <v>445</v>
      </c>
      <c r="H76" s="45" t="s">
        <v>364</v>
      </c>
    </row>
    <row r="77" spans="2:8" ht="19.5" customHeight="1">
      <c r="B77" s="34" t="s">
        <v>395</v>
      </c>
      <c r="C77" s="34" t="s">
        <v>377</v>
      </c>
      <c r="D77" s="32" t="s">
        <v>397</v>
      </c>
      <c r="E77" s="69">
        <v>22.6</v>
      </c>
      <c r="F77" s="69">
        <v>22.6</v>
      </c>
      <c r="G77" s="35" t="s">
        <v>445</v>
      </c>
      <c r="H77" s="34" t="s">
        <v>364</v>
      </c>
    </row>
    <row r="78" spans="2:8" ht="19.5" customHeight="1">
      <c r="B78" s="34" t="s">
        <v>410</v>
      </c>
      <c r="C78" s="34" t="s">
        <v>377</v>
      </c>
      <c r="D78" s="32" t="s">
        <v>440</v>
      </c>
      <c r="E78" s="56">
        <v>42.6</v>
      </c>
      <c r="F78" s="56">
        <v>42.6</v>
      </c>
      <c r="G78" s="34" t="s">
        <v>408</v>
      </c>
      <c r="H78" s="34" t="s">
        <v>409</v>
      </c>
    </row>
    <row r="79" spans="2:8" ht="19.5" customHeight="1">
      <c r="B79" s="34" t="s">
        <v>398</v>
      </c>
      <c r="C79" s="34" t="s">
        <v>342</v>
      </c>
      <c r="D79" s="32" t="s">
        <v>400</v>
      </c>
      <c r="E79" s="69">
        <v>88.4</v>
      </c>
      <c r="F79" s="69">
        <v>88.4</v>
      </c>
      <c r="G79" s="34" t="s">
        <v>345</v>
      </c>
      <c r="H79" s="34" t="s">
        <v>462</v>
      </c>
    </row>
    <row r="80" spans="2:8" ht="19.5" customHeight="1" thickBot="1">
      <c r="B80" s="164" t="s">
        <v>398</v>
      </c>
      <c r="C80" s="164" t="s">
        <v>342</v>
      </c>
      <c r="D80" s="165" t="s">
        <v>399</v>
      </c>
      <c r="E80" s="166">
        <v>88.4</v>
      </c>
      <c r="F80" s="166">
        <v>88.4</v>
      </c>
      <c r="G80" s="164" t="s">
        <v>345</v>
      </c>
      <c r="H80" s="164" t="s">
        <v>462</v>
      </c>
    </row>
    <row r="81" spans="2:8" ht="19.5" customHeight="1">
      <c r="B81" s="35" t="s">
        <v>463</v>
      </c>
      <c r="C81" s="34" t="s">
        <v>342</v>
      </c>
      <c r="D81" s="32" t="s">
        <v>455</v>
      </c>
      <c r="E81" s="33">
        <v>114</v>
      </c>
      <c r="F81" s="33">
        <v>114</v>
      </c>
      <c r="G81" s="35" t="s">
        <v>464</v>
      </c>
      <c r="H81" s="34"/>
    </row>
    <row r="82" spans="2:8" ht="19.5" customHeight="1">
      <c r="B82" s="34" t="s">
        <v>387</v>
      </c>
      <c r="C82" s="34"/>
      <c r="D82" s="32" t="s">
        <v>455</v>
      </c>
      <c r="E82" s="33">
        <v>27.08</v>
      </c>
      <c r="F82" s="33">
        <v>27.08</v>
      </c>
      <c r="G82" s="34" t="s">
        <v>388</v>
      </c>
      <c r="H82" s="34"/>
    </row>
    <row r="83" spans="2:8" ht="19.5" customHeight="1">
      <c r="B83" s="35" t="s">
        <v>465</v>
      </c>
      <c r="C83" s="34"/>
      <c r="D83" s="32" t="s">
        <v>455</v>
      </c>
      <c r="E83" s="33">
        <v>27.08</v>
      </c>
      <c r="F83" s="33">
        <v>27.08</v>
      </c>
      <c r="G83" s="34" t="s">
        <v>388</v>
      </c>
      <c r="H83" s="34"/>
    </row>
    <row r="84" spans="2:8" ht="19.5" customHeight="1">
      <c r="B84" s="34" t="s">
        <v>365</v>
      </c>
      <c r="C84" s="34" t="s">
        <v>366</v>
      </c>
      <c r="D84" s="32" t="s">
        <v>455</v>
      </c>
      <c r="E84" s="33">
        <v>29</v>
      </c>
      <c r="F84" s="33">
        <v>29</v>
      </c>
      <c r="G84" s="34" t="s">
        <v>437</v>
      </c>
      <c r="H84" s="34"/>
    </row>
    <row r="85" spans="2:8" ht="19.5" customHeight="1">
      <c r="B85" s="34" t="s">
        <v>404</v>
      </c>
      <c r="C85" s="34" t="s">
        <v>342</v>
      </c>
      <c r="D85" s="32" t="s">
        <v>455</v>
      </c>
      <c r="E85" s="33">
        <v>28</v>
      </c>
      <c r="F85" s="33">
        <v>28</v>
      </c>
      <c r="G85" s="34" t="s">
        <v>405</v>
      </c>
      <c r="H85" s="34" t="s">
        <v>467</v>
      </c>
    </row>
    <row r="86" spans="2:8" ht="19.5" customHeight="1">
      <c r="B86" s="34" t="s">
        <v>406</v>
      </c>
      <c r="C86" s="34" t="s">
        <v>377</v>
      </c>
      <c r="D86" s="32" t="s">
        <v>455</v>
      </c>
      <c r="E86" s="33">
        <v>98.6</v>
      </c>
      <c r="F86" s="33">
        <v>98.6</v>
      </c>
      <c r="G86" s="34" t="s">
        <v>379</v>
      </c>
      <c r="H86" s="34" t="s">
        <v>407</v>
      </c>
    </row>
    <row r="87" spans="2:8" ht="19.5" customHeight="1" thickBot="1">
      <c r="B87" s="48" t="s">
        <v>411</v>
      </c>
      <c r="C87" s="48" t="s">
        <v>342</v>
      </c>
      <c r="D87" s="50" t="s">
        <v>455</v>
      </c>
      <c r="E87" s="49">
        <v>114.2</v>
      </c>
      <c r="F87" s="49">
        <v>114.2</v>
      </c>
      <c r="G87" s="48" t="s">
        <v>412</v>
      </c>
      <c r="H87" s="48" t="s">
        <v>412</v>
      </c>
    </row>
    <row r="88" spans="2:8" ht="19.5" customHeight="1" thickBot="1">
      <c r="B88" s="129" t="s">
        <v>707</v>
      </c>
      <c r="C88" s="93"/>
      <c r="D88" s="90"/>
      <c r="E88" s="91">
        <f>SUM(E81:E87)</f>
        <v>437.96</v>
      </c>
      <c r="F88" s="91">
        <f>SUM(F81:F87)</f>
        <v>437.96</v>
      </c>
      <c r="G88" s="93"/>
      <c r="H88" s="93"/>
    </row>
    <row r="89" spans="2:8" ht="18" customHeight="1" thickBot="1">
      <c r="B89" s="106" t="s">
        <v>723</v>
      </c>
      <c r="C89" s="4"/>
      <c r="D89" s="12"/>
      <c r="E89" s="109">
        <f>E88+E80+E79+E78+E77+E76+E68+E65+E64+E63+E59</f>
        <v>1505.6540000000002</v>
      </c>
      <c r="F89" s="110">
        <f>F88+F80+F79+F78+F77+F76+F68+F65+F64+F63+F59</f>
        <v>1505.6540000000002</v>
      </c>
      <c r="G89" s="4"/>
      <c r="H89" s="139"/>
    </row>
    <row r="90" spans="2:8" s="25" customFormat="1" ht="23.25" customHeight="1" thickBot="1">
      <c r="B90" s="330" t="s">
        <v>517</v>
      </c>
      <c r="C90" s="331"/>
      <c r="D90" s="331"/>
      <c r="E90" s="331"/>
      <c r="F90" s="331"/>
      <c r="G90" s="331"/>
      <c r="H90" s="332"/>
    </row>
    <row r="91" spans="2:8" ht="19.5" customHeight="1">
      <c r="B91" s="62" t="s">
        <v>550</v>
      </c>
      <c r="C91" s="45" t="s">
        <v>507</v>
      </c>
      <c r="D91" s="47" t="s">
        <v>349</v>
      </c>
      <c r="E91" s="46">
        <v>34.4</v>
      </c>
      <c r="F91" s="46">
        <v>34.4</v>
      </c>
      <c r="G91" s="45" t="s">
        <v>508</v>
      </c>
      <c r="H91" s="45" t="s">
        <v>469</v>
      </c>
    </row>
    <row r="92" spans="2:8" ht="19.5" customHeight="1">
      <c r="B92" s="35" t="s">
        <v>551</v>
      </c>
      <c r="C92" s="34" t="s">
        <v>507</v>
      </c>
      <c r="D92" s="35" t="s">
        <v>349</v>
      </c>
      <c r="E92" s="33">
        <v>14.2</v>
      </c>
      <c r="F92" s="33">
        <v>14.2</v>
      </c>
      <c r="G92" s="34" t="s">
        <v>508</v>
      </c>
      <c r="H92" s="34" t="s">
        <v>469</v>
      </c>
    </row>
    <row r="93" spans="2:8" ht="19.5" customHeight="1" thickBot="1">
      <c r="B93" s="48" t="s">
        <v>527</v>
      </c>
      <c r="C93" s="48" t="s">
        <v>528</v>
      </c>
      <c r="D93" s="51" t="s">
        <v>349</v>
      </c>
      <c r="E93" s="49">
        <v>6.91</v>
      </c>
      <c r="F93" s="49">
        <v>6.91</v>
      </c>
      <c r="G93" s="48" t="s">
        <v>529</v>
      </c>
      <c r="H93" s="48"/>
    </row>
    <row r="94" spans="2:8" ht="19.5" customHeight="1" thickBot="1">
      <c r="B94" s="131" t="s">
        <v>695</v>
      </c>
      <c r="C94" s="93"/>
      <c r="D94" s="90"/>
      <c r="E94" s="91">
        <f>SUM(E91:E93)</f>
        <v>55.50999999999999</v>
      </c>
      <c r="F94" s="91">
        <f>SUM(F91:F93)</f>
        <v>55.50999999999999</v>
      </c>
      <c r="G94" s="93"/>
      <c r="H94" s="93"/>
    </row>
    <row r="95" spans="2:8" ht="19.5" customHeight="1">
      <c r="B95" s="45" t="s">
        <v>472</v>
      </c>
      <c r="C95" s="45" t="s">
        <v>509</v>
      </c>
      <c r="D95" s="47" t="s">
        <v>344</v>
      </c>
      <c r="E95" s="46">
        <v>46</v>
      </c>
      <c r="F95" s="46">
        <v>46</v>
      </c>
      <c r="G95" s="45" t="s">
        <v>473</v>
      </c>
      <c r="H95" s="45" t="s">
        <v>452</v>
      </c>
    </row>
    <row r="96" spans="2:8" ht="19.5" customHeight="1">
      <c r="B96" s="34" t="s">
        <v>476</v>
      </c>
      <c r="C96" s="34" t="s">
        <v>509</v>
      </c>
      <c r="D96" s="35" t="s">
        <v>344</v>
      </c>
      <c r="E96" s="33">
        <v>46</v>
      </c>
      <c r="F96" s="33">
        <v>46</v>
      </c>
      <c r="G96" s="34" t="s">
        <v>475</v>
      </c>
      <c r="H96" s="34" t="s">
        <v>452</v>
      </c>
    </row>
    <row r="97" spans="2:8" ht="19.5" customHeight="1">
      <c r="B97" s="34" t="s">
        <v>477</v>
      </c>
      <c r="C97" s="34" t="s">
        <v>509</v>
      </c>
      <c r="D97" s="35" t="s">
        <v>344</v>
      </c>
      <c r="E97" s="33">
        <v>24.48</v>
      </c>
      <c r="F97" s="33">
        <v>24.48</v>
      </c>
      <c r="G97" s="34" t="s">
        <v>478</v>
      </c>
      <c r="H97" s="34" t="s">
        <v>452</v>
      </c>
    </row>
    <row r="98" spans="2:8" ht="19.5" customHeight="1" thickBot="1">
      <c r="B98" s="48" t="s">
        <v>479</v>
      </c>
      <c r="C98" s="48" t="s">
        <v>377</v>
      </c>
      <c r="D98" s="50" t="s">
        <v>344</v>
      </c>
      <c r="E98" s="49">
        <v>93.7</v>
      </c>
      <c r="F98" s="49">
        <v>93.7</v>
      </c>
      <c r="G98" s="48" t="s">
        <v>480</v>
      </c>
      <c r="H98" s="48" t="s">
        <v>409</v>
      </c>
    </row>
    <row r="99" spans="2:8" ht="19.5" customHeight="1" thickBot="1">
      <c r="B99" s="131" t="s">
        <v>713</v>
      </c>
      <c r="C99" s="93"/>
      <c r="D99" s="90"/>
      <c r="E99" s="91">
        <f>SUM(E95:E98)</f>
        <v>210.18</v>
      </c>
      <c r="F99" s="91">
        <f>SUM(F95:F98)</f>
        <v>210.18</v>
      </c>
      <c r="G99" s="93"/>
      <c r="H99" s="93"/>
    </row>
    <row r="100" spans="2:8" ht="19.5" customHeight="1">
      <c r="B100" s="62" t="s">
        <v>519</v>
      </c>
      <c r="C100" s="45" t="s">
        <v>377</v>
      </c>
      <c r="D100" s="47" t="s">
        <v>375</v>
      </c>
      <c r="E100" s="46">
        <v>59.8</v>
      </c>
      <c r="F100" s="46">
        <v>59.8</v>
      </c>
      <c r="G100" s="45" t="s">
        <v>347</v>
      </c>
      <c r="H100" s="45" t="s">
        <v>364</v>
      </c>
    </row>
    <row r="101" spans="2:8" ht="19.5" customHeight="1">
      <c r="B101" s="35" t="s">
        <v>610</v>
      </c>
      <c r="C101" s="34" t="s">
        <v>377</v>
      </c>
      <c r="D101" s="32" t="s">
        <v>375</v>
      </c>
      <c r="E101" s="33">
        <v>104.4</v>
      </c>
      <c r="F101" s="33">
        <v>104.4</v>
      </c>
      <c r="G101" s="34" t="s">
        <v>520</v>
      </c>
      <c r="H101" s="34" t="s">
        <v>521</v>
      </c>
    </row>
    <row r="102" spans="2:8" ht="19.5" customHeight="1" thickBot="1">
      <c r="B102" s="48" t="s">
        <v>470</v>
      </c>
      <c r="C102" s="48" t="s">
        <v>377</v>
      </c>
      <c r="D102" s="50" t="s">
        <v>375</v>
      </c>
      <c r="E102" s="49">
        <v>45</v>
      </c>
      <c r="F102" s="49">
        <v>45</v>
      </c>
      <c r="G102" s="48" t="s">
        <v>471</v>
      </c>
      <c r="H102" s="48" t="s">
        <v>530</v>
      </c>
    </row>
    <row r="103" spans="2:8" ht="19.5" customHeight="1" thickBot="1">
      <c r="B103" s="131" t="s">
        <v>712</v>
      </c>
      <c r="C103" s="93"/>
      <c r="D103" s="90"/>
      <c r="E103" s="91">
        <f>SUM(E100:E102)</f>
        <v>209.2</v>
      </c>
      <c r="F103" s="91">
        <f>SUM(F100:F102)</f>
        <v>209.2</v>
      </c>
      <c r="G103" s="93"/>
      <c r="H103" s="93"/>
    </row>
    <row r="104" spans="2:8" ht="19.5" customHeight="1">
      <c r="B104" s="62" t="s">
        <v>516</v>
      </c>
      <c r="C104" s="45" t="s">
        <v>342</v>
      </c>
      <c r="D104" s="47" t="s">
        <v>360</v>
      </c>
      <c r="E104" s="46">
        <v>29</v>
      </c>
      <c r="F104" s="46">
        <v>29</v>
      </c>
      <c r="G104" s="45" t="s">
        <v>510</v>
      </c>
      <c r="H104" s="45" t="s">
        <v>452</v>
      </c>
    </row>
    <row r="105" spans="2:8" ht="48.75" customHeight="1">
      <c r="B105" s="58" t="s">
        <v>511</v>
      </c>
      <c r="C105" s="73" t="s">
        <v>377</v>
      </c>
      <c r="D105" s="74" t="s">
        <v>360</v>
      </c>
      <c r="E105" s="70" t="s">
        <v>554</v>
      </c>
      <c r="F105" s="70" t="s">
        <v>554</v>
      </c>
      <c r="G105" s="74" t="s">
        <v>531</v>
      </c>
      <c r="H105" s="74" t="s">
        <v>364</v>
      </c>
    </row>
    <row r="106" spans="2:8" ht="32.25" customHeight="1">
      <c r="B106" s="58" t="s">
        <v>711</v>
      </c>
      <c r="C106" s="73" t="s">
        <v>342</v>
      </c>
      <c r="D106" s="74" t="s">
        <v>360</v>
      </c>
      <c r="E106" s="66" t="s">
        <v>481</v>
      </c>
      <c r="F106" s="66" t="s">
        <v>481</v>
      </c>
      <c r="G106" s="74" t="s">
        <v>473</v>
      </c>
      <c r="H106" s="74" t="s">
        <v>452</v>
      </c>
    </row>
    <row r="107" spans="2:8" ht="19.5" customHeight="1">
      <c r="B107" s="75" t="s">
        <v>539</v>
      </c>
      <c r="C107" s="73" t="s">
        <v>342</v>
      </c>
      <c r="D107" s="74" t="s">
        <v>360</v>
      </c>
      <c r="E107" s="66">
        <v>66</v>
      </c>
      <c r="F107" s="66">
        <v>66</v>
      </c>
      <c r="G107" s="76" t="s">
        <v>523</v>
      </c>
      <c r="H107" s="74"/>
    </row>
    <row r="108" spans="2:8" ht="19.5" customHeight="1" thickBot="1">
      <c r="B108" s="77" t="s">
        <v>540</v>
      </c>
      <c r="C108" s="73" t="s">
        <v>342</v>
      </c>
      <c r="D108" s="74" t="s">
        <v>360</v>
      </c>
      <c r="E108" s="66">
        <v>48.5</v>
      </c>
      <c r="F108" s="66">
        <v>48.5</v>
      </c>
      <c r="G108" s="76" t="s">
        <v>523</v>
      </c>
      <c r="H108" s="74"/>
    </row>
    <row r="109" spans="2:8" ht="19.5" customHeight="1" thickBot="1">
      <c r="B109" s="258">
        <v>1</v>
      </c>
      <c r="C109" s="269">
        <v>2</v>
      </c>
      <c r="D109" s="270">
        <v>3</v>
      </c>
      <c r="E109" s="270">
        <v>4</v>
      </c>
      <c r="F109" s="270">
        <v>4</v>
      </c>
      <c r="G109" s="271">
        <v>5</v>
      </c>
      <c r="H109" s="272">
        <v>7</v>
      </c>
    </row>
    <row r="110" spans="2:8" ht="19.5" customHeight="1">
      <c r="B110" s="79" t="s">
        <v>524</v>
      </c>
      <c r="C110" s="80" t="s">
        <v>514</v>
      </c>
      <c r="D110" s="65" t="s">
        <v>360</v>
      </c>
      <c r="E110" s="81" t="s">
        <v>525</v>
      </c>
      <c r="F110" s="81" t="s">
        <v>525</v>
      </c>
      <c r="G110" s="45" t="s">
        <v>512</v>
      </c>
      <c r="H110" s="45" t="s">
        <v>513</v>
      </c>
    </row>
    <row r="111" spans="2:8" ht="19.5" customHeight="1">
      <c r="B111" s="34" t="s">
        <v>438</v>
      </c>
      <c r="C111" s="34" t="s">
        <v>377</v>
      </c>
      <c r="D111" s="32" t="s">
        <v>360</v>
      </c>
      <c r="E111" s="33">
        <v>116</v>
      </c>
      <c r="F111" s="33">
        <v>116</v>
      </c>
      <c r="G111" s="34" t="s">
        <v>439</v>
      </c>
      <c r="H111" s="34" t="s">
        <v>364</v>
      </c>
    </row>
    <row r="112" spans="2:8" ht="19.5" customHeight="1">
      <c r="B112" s="34" t="s">
        <v>482</v>
      </c>
      <c r="C112" s="34" t="s">
        <v>515</v>
      </c>
      <c r="D112" s="32" t="s">
        <v>360</v>
      </c>
      <c r="E112" s="33">
        <v>120.5</v>
      </c>
      <c r="F112" s="33">
        <v>120.5</v>
      </c>
      <c r="G112" s="32" t="s">
        <v>233</v>
      </c>
      <c r="H112" s="34" t="s">
        <v>474</v>
      </c>
    </row>
    <row r="113" spans="2:8" ht="19.5" customHeight="1">
      <c r="B113" s="34" t="s">
        <v>483</v>
      </c>
      <c r="C113" s="34" t="s">
        <v>377</v>
      </c>
      <c r="D113" s="35" t="s">
        <v>484</v>
      </c>
      <c r="E113" s="78">
        <v>10.1</v>
      </c>
      <c r="F113" s="78">
        <v>10.1</v>
      </c>
      <c r="G113" s="34" t="s">
        <v>485</v>
      </c>
      <c r="H113" s="34" t="s">
        <v>409</v>
      </c>
    </row>
    <row r="114" spans="2:8" ht="19.5" customHeight="1">
      <c r="B114" s="34" t="s">
        <v>486</v>
      </c>
      <c r="C114" s="34" t="s">
        <v>377</v>
      </c>
      <c r="D114" s="32" t="s">
        <v>484</v>
      </c>
      <c r="E114" s="33">
        <v>92</v>
      </c>
      <c r="F114" s="33">
        <v>92</v>
      </c>
      <c r="G114" s="34" t="s">
        <v>471</v>
      </c>
      <c r="H114" s="34" t="s">
        <v>407</v>
      </c>
    </row>
    <row r="115" spans="2:8" ht="19.5" customHeight="1">
      <c r="B115" s="35" t="s">
        <v>611</v>
      </c>
      <c r="C115" s="34" t="s">
        <v>377</v>
      </c>
      <c r="D115" s="32" t="s">
        <v>484</v>
      </c>
      <c r="E115" s="33">
        <v>94.3</v>
      </c>
      <c r="F115" s="33">
        <v>94.3</v>
      </c>
      <c r="G115" s="34" t="s">
        <v>520</v>
      </c>
      <c r="H115" s="34" t="s">
        <v>521</v>
      </c>
    </row>
    <row r="116" spans="2:8" ht="22.5" customHeight="1">
      <c r="B116" s="55" t="s">
        <v>532</v>
      </c>
      <c r="C116" s="73" t="s">
        <v>377</v>
      </c>
      <c r="D116" s="73" t="s">
        <v>484</v>
      </c>
      <c r="E116" s="64">
        <v>16.02</v>
      </c>
      <c r="F116" s="64">
        <v>16.02</v>
      </c>
      <c r="G116" s="73" t="s">
        <v>531</v>
      </c>
      <c r="H116" s="73" t="s">
        <v>364</v>
      </c>
    </row>
    <row r="117" spans="2:8" ht="19.5" customHeight="1">
      <c r="B117" s="57" t="s">
        <v>533</v>
      </c>
      <c r="C117" s="73" t="s">
        <v>342</v>
      </c>
      <c r="D117" s="73" t="s">
        <v>484</v>
      </c>
      <c r="E117" s="64">
        <v>46</v>
      </c>
      <c r="F117" s="64">
        <v>46</v>
      </c>
      <c r="G117" s="73" t="s">
        <v>535</v>
      </c>
      <c r="H117" s="73" t="s">
        <v>364</v>
      </c>
    </row>
    <row r="118" spans="2:9" ht="19.5" customHeight="1">
      <c r="B118" s="57" t="s">
        <v>534</v>
      </c>
      <c r="C118" s="73" t="s">
        <v>342</v>
      </c>
      <c r="D118" s="73" t="s">
        <v>484</v>
      </c>
      <c r="E118" s="64">
        <v>69.3</v>
      </c>
      <c r="F118" s="64">
        <v>69.3</v>
      </c>
      <c r="G118" s="73" t="s">
        <v>535</v>
      </c>
      <c r="H118" s="73" t="s">
        <v>364</v>
      </c>
      <c r="I118" s="22"/>
    </row>
    <row r="119" spans="2:8" ht="19.5" customHeight="1">
      <c r="B119" s="55" t="s">
        <v>538</v>
      </c>
      <c r="C119" s="73" t="s">
        <v>350</v>
      </c>
      <c r="D119" s="73" t="s">
        <v>484</v>
      </c>
      <c r="E119" s="64">
        <v>21.6</v>
      </c>
      <c r="F119" s="64">
        <v>21.6</v>
      </c>
      <c r="G119" s="73" t="s">
        <v>535</v>
      </c>
      <c r="H119" s="73"/>
    </row>
    <row r="120" spans="2:8" ht="19.5" customHeight="1" thickBot="1">
      <c r="B120" s="51" t="s">
        <v>612</v>
      </c>
      <c r="C120" s="48" t="s">
        <v>350</v>
      </c>
      <c r="D120" s="111" t="s">
        <v>484</v>
      </c>
      <c r="E120" s="49">
        <v>104.4</v>
      </c>
      <c r="F120" s="49">
        <v>104.4</v>
      </c>
      <c r="G120" s="32" t="s">
        <v>233</v>
      </c>
      <c r="H120" s="48"/>
    </row>
    <row r="121" spans="2:8" ht="19.5" customHeight="1" thickBot="1">
      <c r="B121" s="131" t="s">
        <v>710</v>
      </c>
      <c r="C121" s="93"/>
      <c r="D121" s="90"/>
      <c r="E121" s="112">
        <f>SUM(E104:E120)-4</f>
        <v>833.7199999999999</v>
      </c>
      <c r="F121" s="112">
        <f>SUM(F104:F120)-4</f>
        <v>833.7199999999999</v>
      </c>
      <c r="G121" s="93"/>
      <c r="H121" s="93"/>
    </row>
    <row r="122" spans="2:8" ht="19.5" customHeight="1">
      <c r="B122" s="45" t="s">
        <v>486</v>
      </c>
      <c r="C122" s="45" t="s">
        <v>377</v>
      </c>
      <c r="D122" s="47" t="s">
        <v>501</v>
      </c>
      <c r="E122" s="46">
        <f>38+54</f>
        <v>92</v>
      </c>
      <c r="F122" s="46">
        <f>38+54</f>
        <v>92</v>
      </c>
      <c r="G122" s="45" t="s">
        <v>471</v>
      </c>
      <c r="H122" s="45" t="s">
        <v>407</v>
      </c>
    </row>
    <row r="123" spans="2:8" ht="19.5" customHeight="1" thickBot="1">
      <c r="B123" s="48" t="s">
        <v>483</v>
      </c>
      <c r="C123" s="48" t="s">
        <v>377</v>
      </c>
      <c r="D123" s="50" t="s">
        <v>501</v>
      </c>
      <c r="E123" s="49">
        <v>15.8</v>
      </c>
      <c r="F123" s="49">
        <v>15.8</v>
      </c>
      <c r="G123" s="48" t="s">
        <v>485</v>
      </c>
      <c r="H123" s="48" t="s">
        <v>409</v>
      </c>
    </row>
    <row r="124" spans="2:8" ht="19.5" customHeight="1" thickBot="1">
      <c r="B124" s="131" t="s">
        <v>709</v>
      </c>
      <c r="C124" s="93"/>
      <c r="D124" s="90"/>
      <c r="E124" s="91">
        <f>SUM(E122:E123)</f>
        <v>107.8</v>
      </c>
      <c r="F124" s="91">
        <f>SUM(F122:F123)</f>
        <v>107.8</v>
      </c>
      <c r="G124" s="93"/>
      <c r="H124" s="93"/>
    </row>
    <row r="125" spans="2:8" ht="19.5" customHeight="1">
      <c r="B125" s="45" t="s">
        <v>536</v>
      </c>
      <c r="C125" s="45" t="s">
        <v>350</v>
      </c>
      <c r="D125" s="62" t="s">
        <v>526</v>
      </c>
      <c r="E125" s="46">
        <v>15</v>
      </c>
      <c r="F125" s="46">
        <v>15</v>
      </c>
      <c r="G125" s="45" t="s">
        <v>537</v>
      </c>
      <c r="H125" s="45"/>
    </row>
    <row r="126" spans="2:8" ht="19.5" customHeight="1" thickBot="1">
      <c r="B126" s="48" t="s">
        <v>483</v>
      </c>
      <c r="C126" s="48" t="s">
        <v>377</v>
      </c>
      <c r="D126" s="51" t="s">
        <v>526</v>
      </c>
      <c r="E126" s="49">
        <v>42.6</v>
      </c>
      <c r="F126" s="49">
        <v>42.6</v>
      </c>
      <c r="G126" s="48" t="s">
        <v>485</v>
      </c>
      <c r="H126" s="48" t="s">
        <v>409</v>
      </c>
    </row>
    <row r="127" spans="2:8" ht="19.5" customHeight="1" thickBot="1">
      <c r="B127" s="131" t="s">
        <v>708</v>
      </c>
      <c r="C127" s="93"/>
      <c r="D127" s="90"/>
      <c r="E127" s="91">
        <f>E125+E126</f>
        <v>57.6</v>
      </c>
      <c r="F127" s="91">
        <f>F125+F126</f>
        <v>57.6</v>
      </c>
      <c r="G127" s="93"/>
      <c r="H127" s="93"/>
    </row>
    <row r="128" spans="2:8" ht="19.5" customHeight="1">
      <c r="B128" s="45" t="s">
        <v>502</v>
      </c>
      <c r="C128" s="45" t="s">
        <v>515</v>
      </c>
      <c r="D128" s="47" t="s">
        <v>455</v>
      </c>
      <c r="E128" s="46">
        <v>50</v>
      </c>
      <c r="F128" s="46">
        <v>50</v>
      </c>
      <c r="G128" s="45" t="s">
        <v>379</v>
      </c>
      <c r="H128" s="45" t="s">
        <v>364</v>
      </c>
    </row>
    <row r="129" spans="2:8" ht="19.5" customHeight="1">
      <c r="B129" s="34" t="s">
        <v>503</v>
      </c>
      <c r="C129" s="34" t="s">
        <v>377</v>
      </c>
      <c r="D129" s="32" t="s">
        <v>455</v>
      </c>
      <c r="E129" s="33">
        <v>131</v>
      </c>
      <c r="F129" s="33">
        <v>131</v>
      </c>
      <c r="G129" s="34" t="s">
        <v>504</v>
      </c>
      <c r="H129" s="34" t="s">
        <v>407</v>
      </c>
    </row>
    <row r="130" spans="2:8" ht="19.5" customHeight="1">
      <c r="B130" s="35" t="s">
        <v>613</v>
      </c>
      <c r="C130" s="34" t="s">
        <v>377</v>
      </c>
      <c r="D130" s="32" t="s">
        <v>455</v>
      </c>
      <c r="E130" s="33">
        <v>83.9</v>
      </c>
      <c r="F130" s="33">
        <v>83.9</v>
      </c>
      <c r="G130" s="34" t="s">
        <v>520</v>
      </c>
      <c r="H130" s="34" t="s">
        <v>407</v>
      </c>
    </row>
    <row r="131" spans="2:8" ht="19.5" customHeight="1">
      <c r="B131" s="34" t="s">
        <v>505</v>
      </c>
      <c r="C131" s="34" t="s">
        <v>377</v>
      </c>
      <c r="D131" s="32" t="s">
        <v>466</v>
      </c>
      <c r="E131" s="33">
        <v>54.4</v>
      </c>
      <c r="F131" s="33">
        <v>54.4</v>
      </c>
      <c r="G131" s="34" t="s">
        <v>506</v>
      </c>
      <c r="H131" s="34" t="s">
        <v>409</v>
      </c>
    </row>
    <row r="132" spans="2:8" ht="21" customHeight="1">
      <c r="B132" s="58" t="s">
        <v>532</v>
      </c>
      <c r="C132" s="73" t="s">
        <v>377</v>
      </c>
      <c r="D132" s="76" t="s">
        <v>466</v>
      </c>
      <c r="E132" s="64">
        <v>11</v>
      </c>
      <c r="F132" s="64">
        <v>11</v>
      </c>
      <c r="G132" s="73" t="s">
        <v>531</v>
      </c>
      <c r="H132" s="73" t="s">
        <v>364</v>
      </c>
    </row>
    <row r="133" spans="2:8" ht="19.5" customHeight="1" thickBot="1">
      <c r="B133" s="51" t="s">
        <v>614</v>
      </c>
      <c r="C133" s="111" t="s">
        <v>377</v>
      </c>
      <c r="D133" s="113" t="s">
        <v>466</v>
      </c>
      <c r="E133" s="114">
        <v>65.9</v>
      </c>
      <c r="F133" s="114">
        <v>65.9</v>
      </c>
      <c r="G133" s="32" t="s">
        <v>233</v>
      </c>
      <c r="H133" s="48"/>
    </row>
    <row r="134" spans="2:8" ht="19.5" customHeight="1" thickBot="1">
      <c r="B134" s="131" t="s">
        <v>707</v>
      </c>
      <c r="C134" s="93"/>
      <c r="D134" s="90"/>
      <c r="E134" s="91">
        <f>SUM(E128:E133)</f>
        <v>396.19999999999993</v>
      </c>
      <c r="F134" s="91">
        <f>SUM(F128:F133)</f>
        <v>396.19999999999993</v>
      </c>
      <c r="G134" s="93"/>
      <c r="H134" s="93"/>
    </row>
    <row r="135" spans="2:8" ht="19.5" customHeight="1" thickBot="1">
      <c r="B135" s="115" t="s">
        <v>706</v>
      </c>
      <c r="C135" s="115"/>
      <c r="D135" s="116"/>
      <c r="E135" s="117">
        <f>E134+E127+E124+E121+E103+E99+E94</f>
        <v>1870.2099999999998</v>
      </c>
      <c r="F135" s="117">
        <f>F134+F127+F124+F121+F103+F99+F94</f>
        <v>1870.2099999999998</v>
      </c>
      <c r="G135" s="115"/>
      <c r="H135" s="115"/>
    </row>
    <row r="136" spans="2:8" s="25" customFormat="1" ht="25.5" customHeight="1" thickBot="1">
      <c r="B136" s="324" t="s">
        <v>615</v>
      </c>
      <c r="C136" s="325"/>
      <c r="D136" s="325"/>
      <c r="E136" s="325"/>
      <c r="F136" s="325"/>
      <c r="G136" s="325"/>
      <c r="H136" s="326"/>
    </row>
    <row r="137" spans="2:8" ht="19.5" customHeight="1" thickBot="1">
      <c r="B137" s="39" t="s">
        <v>619</v>
      </c>
      <c r="C137" s="39" t="s">
        <v>528</v>
      </c>
      <c r="D137" s="54" t="s">
        <v>349</v>
      </c>
      <c r="E137" s="44">
        <v>7.31</v>
      </c>
      <c r="F137" s="44">
        <v>7.31</v>
      </c>
      <c r="G137" s="39" t="s">
        <v>633</v>
      </c>
      <c r="H137" s="39" t="s">
        <v>452</v>
      </c>
    </row>
    <row r="138" spans="2:8" ht="19.5" customHeight="1" thickBot="1">
      <c r="B138" s="131" t="s">
        <v>695</v>
      </c>
      <c r="C138" s="93"/>
      <c r="D138" s="90"/>
      <c r="E138" s="118">
        <f>SUM(E137)</f>
        <v>7.31</v>
      </c>
      <c r="F138" s="118">
        <f>SUM(F137)</f>
        <v>7.31</v>
      </c>
      <c r="G138" s="93"/>
      <c r="H138" s="93"/>
    </row>
    <row r="139" spans="1:8" ht="19.5" customHeight="1">
      <c r="A139" s="1" t="s">
        <v>660</v>
      </c>
      <c r="B139" s="45" t="s">
        <v>642</v>
      </c>
      <c r="C139" s="45" t="s">
        <v>350</v>
      </c>
      <c r="D139" s="47" t="s">
        <v>638</v>
      </c>
      <c r="E139" s="46">
        <v>15</v>
      </c>
      <c r="F139" s="46">
        <v>15</v>
      </c>
      <c r="G139" s="32" t="s">
        <v>233</v>
      </c>
      <c r="H139" s="45" t="s">
        <v>630</v>
      </c>
    </row>
    <row r="140" spans="1:8" ht="31.5">
      <c r="A140" s="1" t="s">
        <v>660</v>
      </c>
      <c r="B140" s="58" t="s">
        <v>618</v>
      </c>
      <c r="C140" s="34" t="s">
        <v>377</v>
      </c>
      <c r="D140" s="32" t="s">
        <v>638</v>
      </c>
      <c r="E140" s="33">
        <v>24.35</v>
      </c>
      <c r="F140" s="33">
        <v>24.35</v>
      </c>
      <c r="G140" s="34" t="s">
        <v>442</v>
      </c>
      <c r="H140" s="34" t="s">
        <v>364</v>
      </c>
    </row>
    <row r="141" spans="1:8" ht="19.5" customHeight="1" thickBot="1">
      <c r="A141" s="1" t="s">
        <v>660</v>
      </c>
      <c r="B141" s="48" t="s">
        <v>627</v>
      </c>
      <c r="C141" s="48" t="s">
        <v>377</v>
      </c>
      <c r="D141" s="50" t="s">
        <v>638</v>
      </c>
      <c r="E141" s="49">
        <v>365.9</v>
      </c>
      <c r="F141" s="49">
        <v>365.9</v>
      </c>
      <c r="G141" s="48" t="s">
        <v>635</v>
      </c>
      <c r="H141" s="48" t="s">
        <v>394</v>
      </c>
    </row>
    <row r="142" spans="2:8" ht="19.5" customHeight="1" thickBot="1">
      <c r="B142" s="129" t="s">
        <v>681</v>
      </c>
      <c r="C142" s="93"/>
      <c r="D142" s="90"/>
      <c r="E142" s="118">
        <f>SUM(E139:E141)</f>
        <v>405.25</v>
      </c>
      <c r="F142" s="118">
        <f>SUM(F139:F141)</f>
        <v>405.25</v>
      </c>
      <c r="G142" s="93"/>
      <c r="H142" s="93"/>
    </row>
    <row r="143" spans="1:8" ht="19.5" customHeight="1">
      <c r="A143" s="1" t="s">
        <v>660</v>
      </c>
      <c r="B143" s="45" t="s">
        <v>616</v>
      </c>
      <c r="C143" s="45" t="s">
        <v>377</v>
      </c>
      <c r="D143" s="47" t="s">
        <v>637</v>
      </c>
      <c r="E143" s="46">
        <v>34.61</v>
      </c>
      <c r="F143" s="46">
        <v>34.61</v>
      </c>
      <c r="G143" s="45" t="s">
        <v>442</v>
      </c>
      <c r="H143" s="45" t="s">
        <v>364</v>
      </c>
    </row>
    <row r="144" spans="1:8" ht="19.5" customHeight="1">
      <c r="A144" s="1" t="s">
        <v>660</v>
      </c>
      <c r="B144" s="34" t="s">
        <v>643</v>
      </c>
      <c r="C144" s="34" t="s">
        <v>350</v>
      </c>
      <c r="D144" s="32" t="s">
        <v>637</v>
      </c>
      <c r="E144" s="33">
        <v>100.4</v>
      </c>
      <c r="F144" s="33">
        <v>100.4</v>
      </c>
      <c r="G144" s="34" t="s">
        <v>521</v>
      </c>
      <c r="H144" s="34" t="s">
        <v>630</v>
      </c>
    </row>
    <row r="145" spans="1:8" ht="19.5" customHeight="1">
      <c r="A145" s="1" t="s">
        <v>660</v>
      </c>
      <c r="B145" s="34" t="s">
        <v>626</v>
      </c>
      <c r="C145" s="34" t="s">
        <v>459</v>
      </c>
      <c r="D145" s="32" t="s">
        <v>637</v>
      </c>
      <c r="E145" s="33">
        <v>55.4</v>
      </c>
      <c r="F145" s="33">
        <v>55.4</v>
      </c>
      <c r="G145" s="34" t="s">
        <v>439</v>
      </c>
      <c r="H145" s="34" t="s">
        <v>364</v>
      </c>
    </row>
    <row r="146" spans="2:8" ht="19.5" customHeight="1">
      <c r="B146" s="34" t="s">
        <v>620</v>
      </c>
      <c r="C146" s="34" t="s">
        <v>621</v>
      </c>
      <c r="D146" s="32" t="s">
        <v>637</v>
      </c>
      <c r="E146" s="33">
        <v>30</v>
      </c>
      <c r="F146" s="33">
        <v>30</v>
      </c>
      <c r="G146" s="34" t="s">
        <v>513</v>
      </c>
      <c r="H146" s="34" t="s">
        <v>634</v>
      </c>
    </row>
    <row r="147" spans="2:8" ht="19.5" customHeight="1">
      <c r="B147" s="34" t="s">
        <v>622</v>
      </c>
      <c r="C147" s="34" t="s">
        <v>621</v>
      </c>
      <c r="D147" s="32" t="s">
        <v>637</v>
      </c>
      <c r="E147" s="33">
        <v>30</v>
      </c>
      <c r="F147" s="33">
        <v>30</v>
      </c>
      <c r="G147" s="34" t="s">
        <v>513</v>
      </c>
      <c r="H147" s="34" t="s">
        <v>634</v>
      </c>
    </row>
    <row r="148" spans="2:8" ht="19.5" customHeight="1">
      <c r="B148" s="34" t="s">
        <v>624</v>
      </c>
      <c r="C148" s="34" t="s">
        <v>509</v>
      </c>
      <c r="D148" s="32" t="s">
        <v>637</v>
      </c>
      <c r="E148" s="33">
        <v>60</v>
      </c>
      <c r="F148" s="33">
        <v>60</v>
      </c>
      <c r="G148" s="34" t="s">
        <v>475</v>
      </c>
      <c r="H148" s="34" t="s">
        <v>452</v>
      </c>
    </row>
    <row r="149" spans="2:8" ht="19.5" customHeight="1">
      <c r="B149" s="34" t="s">
        <v>625</v>
      </c>
      <c r="C149" s="34" t="s">
        <v>509</v>
      </c>
      <c r="D149" s="32" t="s">
        <v>637</v>
      </c>
      <c r="E149" s="33">
        <v>60</v>
      </c>
      <c r="F149" s="33">
        <v>60</v>
      </c>
      <c r="G149" s="34" t="s">
        <v>541</v>
      </c>
      <c r="H149" s="34" t="s">
        <v>452</v>
      </c>
    </row>
    <row r="150" spans="2:8" ht="19.5" customHeight="1">
      <c r="B150" s="34" t="s">
        <v>623</v>
      </c>
      <c r="C150" s="34" t="s">
        <v>509</v>
      </c>
      <c r="D150" s="32" t="s">
        <v>637</v>
      </c>
      <c r="E150" s="33">
        <v>109.4</v>
      </c>
      <c r="F150" s="33">
        <v>109.4</v>
      </c>
      <c r="G150" s="34" t="s">
        <v>541</v>
      </c>
      <c r="H150" s="34" t="s">
        <v>452</v>
      </c>
    </row>
    <row r="151" spans="1:8" ht="19.5" customHeight="1" thickBot="1">
      <c r="A151" s="1" t="s">
        <v>660</v>
      </c>
      <c r="B151" s="48" t="s">
        <v>557</v>
      </c>
      <c r="C151" s="48" t="s">
        <v>350</v>
      </c>
      <c r="D151" s="50" t="s">
        <v>637</v>
      </c>
      <c r="E151" s="49">
        <v>21.6</v>
      </c>
      <c r="F151" s="49">
        <v>21.6</v>
      </c>
      <c r="G151" s="32" t="s">
        <v>233</v>
      </c>
      <c r="H151" s="48" t="s">
        <v>630</v>
      </c>
    </row>
    <row r="152" spans="2:8" ht="19.5" customHeight="1" thickBot="1">
      <c r="B152" s="129" t="s">
        <v>680</v>
      </c>
      <c r="C152" s="93"/>
      <c r="D152" s="90"/>
      <c r="E152" s="118">
        <f>SUM(E143:E151)</f>
        <v>501.40999999999997</v>
      </c>
      <c r="F152" s="118">
        <f>SUM(F143:F151)</f>
        <v>501.40999999999997</v>
      </c>
      <c r="G152" s="93"/>
      <c r="H152" s="93"/>
    </row>
    <row r="153" spans="1:8" ht="19.5" customHeight="1" thickBot="1">
      <c r="A153" s="1" t="s">
        <v>660</v>
      </c>
      <c r="B153" s="39" t="s">
        <v>628</v>
      </c>
      <c r="C153" s="39" t="s">
        <v>377</v>
      </c>
      <c r="D153" s="54" t="s">
        <v>636</v>
      </c>
      <c r="E153" s="44">
        <v>952</v>
      </c>
      <c r="F153" s="44">
        <v>952</v>
      </c>
      <c r="G153" s="39" t="s">
        <v>379</v>
      </c>
      <c r="H153" s="39" t="s">
        <v>407</v>
      </c>
    </row>
    <row r="154" spans="2:8" ht="19.5" customHeight="1" thickBot="1">
      <c r="B154" s="129" t="s">
        <v>679</v>
      </c>
      <c r="C154" s="93"/>
      <c r="D154" s="90"/>
      <c r="E154" s="118">
        <f>E153</f>
        <v>952</v>
      </c>
      <c r="F154" s="118">
        <f>F153</f>
        <v>952</v>
      </c>
      <c r="G154" s="93"/>
      <c r="H154" s="93"/>
    </row>
    <row r="155" spans="2:8" ht="31.5">
      <c r="B155" s="52" t="s">
        <v>618</v>
      </c>
      <c r="C155" s="45" t="s">
        <v>377</v>
      </c>
      <c r="D155" s="65" t="s">
        <v>466</v>
      </c>
      <c r="E155" s="46">
        <v>11</v>
      </c>
      <c r="F155" s="46">
        <v>11</v>
      </c>
      <c r="G155" s="45" t="s">
        <v>442</v>
      </c>
      <c r="H155" s="45" t="s">
        <v>364</v>
      </c>
    </row>
    <row r="156" spans="1:8" ht="19.5" customHeight="1">
      <c r="A156" s="1" t="s">
        <v>660</v>
      </c>
      <c r="B156" s="34" t="s">
        <v>644</v>
      </c>
      <c r="C156" s="34" t="s">
        <v>377</v>
      </c>
      <c r="D156" s="32" t="s">
        <v>466</v>
      </c>
      <c r="E156" s="33">
        <v>809</v>
      </c>
      <c r="F156" s="33">
        <v>809</v>
      </c>
      <c r="G156" s="34" t="s">
        <v>645</v>
      </c>
      <c r="H156" s="34" t="s">
        <v>364</v>
      </c>
    </row>
    <row r="157" spans="2:8" ht="19.5" customHeight="1" thickBot="1">
      <c r="B157" s="48" t="s">
        <v>646</v>
      </c>
      <c r="C157" s="48" t="s">
        <v>647</v>
      </c>
      <c r="D157" s="50" t="s">
        <v>466</v>
      </c>
      <c r="E157" s="49">
        <v>54</v>
      </c>
      <c r="F157" s="49">
        <v>54</v>
      </c>
      <c r="G157" s="48" t="s">
        <v>648</v>
      </c>
      <c r="H157" s="48"/>
    </row>
    <row r="158" spans="2:8" ht="19.5" customHeight="1" thickBot="1">
      <c r="B158" s="129" t="s">
        <v>696</v>
      </c>
      <c r="C158" s="93"/>
      <c r="D158" s="90"/>
      <c r="E158" s="118">
        <f>SUM(E155:E157)</f>
        <v>874</v>
      </c>
      <c r="F158" s="118">
        <f>SUM(F155:F157)</f>
        <v>874</v>
      </c>
      <c r="G158" s="93"/>
      <c r="H158" s="93"/>
    </row>
    <row r="159" spans="1:8" ht="19.5" customHeight="1">
      <c r="A159" s="1" t="s">
        <v>660</v>
      </c>
      <c r="B159" s="45" t="s">
        <v>617</v>
      </c>
      <c r="C159" s="45" t="s">
        <v>377</v>
      </c>
      <c r="D159" s="47" t="s">
        <v>639</v>
      </c>
      <c r="E159" s="46">
        <v>103.6</v>
      </c>
      <c r="F159" s="46">
        <v>103.6</v>
      </c>
      <c r="G159" s="45" t="s">
        <v>631</v>
      </c>
      <c r="H159" s="45" t="s">
        <v>364</v>
      </c>
    </row>
    <row r="160" spans="2:8" ht="19.5" customHeight="1" thickBot="1">
      <c r="B160" s="172" t="s">
        <v>649</v>
      </c>
      <c r="C160" s="172"/>
      <c r="D160" s="173"/>
      <c r="E160" s="174">
        <f>E159+E158+E154+E152+E142+E138</f>
        <v>2843.5699999999997</v>
      </c>
      <c r="F160" s="174">
        <f>F159+F158+F154+F152+F142+F138</f>
        <v>2843.5699999999997</v>
      </c>
      <c r="G160" s="172"/>
      <c r="H160" s="172"/>
    </row>
    <row r="161" spans="2:8" ht="19.5" customHeight="1" thickBot="1">
      <c r="B161" s="258">
        <v>1</v>
      </c>
      <c r="C161" s="264">
        <v>2</v>
      </c>
      <c r="D161" s="265">
        <v>3</v>
      </c>
      <c r="E161" s="265">
        <v>4</v>
      </c>
      <c r="F161" s="266"/>
      <c r="G161" s="267">
        <v>5</v>
      </c>
      <c r="H161" s="268">
        <v>7</v>
      </c>
    </row>
    <row r="162" spans="2:8" s="25" customFormat="1" ht="22.5" customHeight="1" thickBot="1">
      <c r="B162" s="324" t="s">
        <v>661</v>
      </c>
      <c r="C162" s="325"/>
      <c r="D162" s="325"/>
      <c r="E162" s="325"/>
      <c r="F162" s="325"/>
      <c r="G162" s="325"/>
      <c r="H162" s="326"/>
    </row>
    <row r="163" spans="1:8" ht="20.25" customHeight="1">
      <c r="A163" s="1" t="s">
        <v>660</v>
      </c>
      <c r="B163" s="34" t="s">
        <v>629</v>
      </c>
      <c r="C163" s="33" t="s">
        <v>377</v>
      </c>
      <c r="D163" s="33" t="s">
        <v>662</v>
      </c>
      <c r="E163" s="33">
        <f>43.7+43.8+8.1</f>
        <v>95.6</v>
      </c>
      <c r="F163" s="33">
        <f>43.7+43.8+8.1</f>
        <v>95.6</v>
      </c>
      <c r="G163" s="32" t="s">
        <v>633</v>
      </c>
      <c r="H163" s="34" t="s">
        <v>364</v>
      </c>
    </row>
    <row r="164" spans="1:8" ht="20.25" customHeight="1">
      <c r="A164" s="1" t="s">
        <v>660</v>
      </c>
      <c r="B164" s="34" t="s">
        <v>682</v>
      </c>
      <c r="C164" s="33" t="s">
        <v>377</v>
      </c>
      <c r="D164" s="33" t="s">
        <v>662</v>
      </c>
      <c r="E164" s="33">
        <v>8</v>
      </c>
      <c r="F164" s="33">
        <f>E164*2</f>
        <v>16</v>
      </c>
      <c r="G164" s="32" t="s">
        <v>683</v>
      </c>
      <c r="H164" s="34"/>
    </row>
    <row r="165" spans="1:8" ht="20.25" customHeight="1" thickBot="1">
      <c r="A165" s="1" t="s">
        <v>660</v>
      </c>
      <c r="B165" s="48" t="s">
        <v>677</v>
      </c>
      <c r="C165" s="49" t="s">
        <v>377</v>
      </c>
      <c r="D165" s="49" t="s">
        <v>662</v>
      </c>
      <c r="E165" s="49">
        <v>19.2</v>
      </c>
      <c r="F165" s="49">
        <f>E165*2</f>
        <v>38.4</v>
      </c>
      <c r="G165" s="50" t="s">
        <v>678</v>
      </c>
      <c r="H165" s="48"/>
    </row>
    <row r="166" spans="2:8" ht="20.25" customHeight="1" thickBot="1">
      <c r="B166" s="129" t="s">
        <v>672</v>
      </c>
      <c r="C166" s="6"/>
      <c r="D166" s="6"/>
      <c r="E166" s="118">
        <f>SUM(E163:E165)</f>
        <v>122.8</v>
      </c>
      <c r="F166" s="118">
        <f>SUM(F163:F165)</f>
        <v>150</v>
      </c>
      <c r="G166" s="90"/>
      <c r="H166" s="6"/>
    </row>
    <row r="167" spans="1:8" ht="20.25" customHeight="1">
      <c r="A167" s="1" t="s">
        <v>660</v>
      </c>
      <c r="B167" s="45" t="s">
        <v>666</v>
      </c>
      <c r="C167" s="46" t="s">
        <v>350</v>
      </c>
      <c r="D167" s="46" t="s">
        <v>664</v>
      </c>
      <c r="E167" s="46">
        <v>75.3</v>
      </c>
      <c r="F167" s="46">
        <f>E167*2</f>
        <v>150.6</v>
      </c>
      <c r="G167" s="32" t="s">
        <v>233</v>
      </c>
      <c r="H167" s="46"/>
    </row>
    <row r="168" spans="1:8" ht="20.25" customHeight="1">
      <c r="A168" s="1" t="s">
        <v>660</v>
      </c>
      <c r="B168" s="34" t="s">
        <v>653</v>
      </c>
      <c r="C168" s="33" t="s">
        <v>350</v>
      </c>
      <c r="D168" s="33" t="s">
        <v>664</v>
      </c>
      <c r="E168" s="33">
        <v>98.5</v>
      </c>
      <c r="F168" s="33">
        <v>98.5</v>
      </c>
      <c r="G168" s="32" t="s">
        <v>233</v>
      </c>
      <c r="H168" s="34" t="s">
        <v>671</v>
      </c>
    </row>
    <row r="169" spans="2:8" ht="20.25" customHeight="1">
      <c r="B169" s="34" t="s">
        <v>370</v>
      </c>
      <c r="C169" s="33" t="s">
        <v>350</v>
      </c>
      <c r="D169" s="33" t="s">
        <v>664</v>
      </c>
      <c r="E169" s="33">
        <v>10.2</v>
      </c>
      <c r="F169" s="33">
        <f>E169*3</f>
        <v>30.599999999999998</v>
      </c>
      <c r="G169" s="32" t="s">
        <v>233</v>
      </c>
      <c r="H169" s="34" t="s">
        <v>671</v>
      </c>
    </row>
    <row r="170" spans="1:8" ht="20.25" customHeight="1">
      <c r="A170" s="1" t="s">
        <v>660</v>
      </c>
      <c r="B170" s="34" t="s">
        <v>0</v>
      </c>
      <c r="C170" s="33" t="s">
        <v>350</v>
      </c>
      <c r="D170" s="33" t="s">
        <v>664</v>
      </c>
      <c r="E170" s="33">
        <v>6.5</v>
      </c>
      <c r="F170" s="33">
        <f>E170*3</f>
        <v>19.5</v>
      </c>
      <c r="G170" s="32" t="s">
        <v>233</v>
      </c>
      <c r="H170" s="34" t="s">
        <v>671</v>
      </c>
    </row>
    <row r="171" spans="1:8" ht="20.25" customHeight="1">
      <c r="A171" s="1" t="s">
        <v>660</v>
      </c>
      <c r="B171" s="34" t="s">
        <v>657</v>
      </c>
      <c r="C171" s="33" t="s">
        <v>377</v>
      </c>
      <c r="D171" s="33" t="s">
        <v>664</v>
      </c>
      <c r="E171" s="33">
        <v>145.63</v>
      </c>
      <c r="F171" s="33">
        <v>145.63</v>
      </c>
      <c r="G171" s="32" t="s">
        <v>658</v>
      </c>
      <c r="H171" s="34"/>
    </row>
    <row r="172" spans="2:8" ht="15.75">
      <c r="B172" s="45" t="s">
        <v>690</v>
      </c>
      <c r="C172" s="33" t="s">
        <v>4</v>
      </c>
      <c r="D172" s="33" t="s">
        <v>664</v>
      </c>
      <c r="E172" s="46">
        <v>16</v>
      </c>
      <c r="F172" s="46">
        <f>E172*2</f>
        <v>32</v>
      </c>
      <c r="G172" s="47" t="s">
        <v>3</v>
      </c>
      <c r="H172" s="58" t="s">
        <v>691</v>
      </c>
    </row>
    <row r="173" spans="1:8" s="15" customFormat="1" ht="21" customHeight="1">
      <c r="A173" s="1" t="s">
        <v>660</v>
      </c>
      <c r="B173" s="48" t="s">
        <v>676</v>
      </c>
      <c r="C173" s="49" t="s">
        <v>377</v>
      </c>
      <c r="D173" s="49" t="s">
        <v>664</v>
      </c>
      <c r="E173" s="49">
        <v>2.515</v>
      </c>
      <c r="F173" s="49">
        <f>E173*2</f>
        <v>5.03</v>
      </c>
      <c r="G173" s="50" t="s">
        <v>435</v>
      </c>
      <c r="H173" s="17"/>
    </row>
    <row r="174" spans="1:8" s="15" customFormat="1" ht="21" customHeight="1">
      <c r="A174" s="1"/>
      <c r="B174" s="48" t="s">
        <v>693</v>
      </c>
      <c r="C174" s="49" t="s">
        <v>377</v>
      </c>
      <c r="D174" s="49" t="s">
        <v>664</v>
      </c>
      <c r="E174" s="49">
        <v>46</v>
      </c>
      <c r="F174" s="49">
        <f>E174*2</f>
        <v>92</v>
      </c>
      <c r="G174" s="32" t="s">
        <v>233</v>
      </c>
      <c r="H174" s="17"/>
    </row>
    <row r="175" spans="1:8" s="15" customFormat="1" ht="21" customHeight="1" thickBot="1">
      <c r="A175" s="1"/>
      <c r="B175" s="48" t="s">
        <v>629</v>
      </c>
      <c r="C175" s="49" t="s">
        <v>377</v>
      </c>
      <c r="D175" s="49" t="s">
        <v>664</v>
      </c>
      <c r="E175" s="49">
        <v>43.05</v>
      </c>
      <c r="F175" s="49">
        <f>E175*2</f>
        <v>86.1</v>
      </c>
      <c r="G175" s="50" t="s">
        <v>633</v>
      </c>
      <c r="H175" s="27" t="s">
        <v>364</v>
      </c>
    </row>
    <row r="176" spans="2:8" s="15" customFormat="1" ht="21" customHeight="1" thickBot="1">
      <c r="B176" s="129" t="s">
        <v>668</v>
      </c>
      <c r="C176" s="119"/>
      <c r="D176" s="119"/>
      <c r="E176" s="120">
        <f>SUM(E167:E175)</f>
        <v>443.695</v>
      </c>
      <c r="F176" s="120">
        <f>SUM(F167:F175)</f>
        <v>659.9599999999999</v>
      </c>
      <c r="G176" s="121"/>
      <c r="H176" s="132"/>
    </row>
    <row r="177" spans="1:8" ht="20.25" customHeight="1">
      <c r="A177" s="1" t="s">
        <v>660</v>
      </c>
      <c r="B177" s="45" t="s">
        <v>665</v>
      </c>
      <c r="C177" s="46" t="s">
        <v>350</v>
      </c>
      <c r="D177" s="46" t="s">
        <v>667</v>
      </c>
      <c r="E177" s="46">
        <v>92.4</v>
      </c>
      <c r="F177" s="46">
        <v>92.4</v>
      </c>
      <c r="G177" s="32" t="s">
        <v>233</v>
      </c>
      <c r="H177" s="46" t="s">
        <v>671</v>
      </c>
    </row>
    <row r="178" spans="2:8" ht="20.25" customHeight="1">
      <c r="B178" s="45" t="s">
        <v>688</v>
      </c>
      <c r="C178" s="46" t="s">
        <v>350</v>
      </c>
      <c r="D178" s="46" t="s">
        <v>667</v>
      </c>
      <c r="E178" s="46">
        <f>(6.5+6.5+6+8.5+6.75+6+6+8.75)*2</f>
        <v>110</v>
      </c>
      <c r="F178" s="46">
        <f>(6.5+6.5+6+8.5+6.75+6+6+8.75)*2</f>
        <v>110</v>
      </c>
      <c r="G178" s="32" t="s">
        <v>233</v>
      </c>
      <c r="H178" s="46" t="s">
        <v>671</v>
      </c>
    </row>
    <row r="179" spans="2:8" ht="20.25" customHeight="1">
      <c r="B179" s="45" t="s">
        <v>692</v>
      </c>
      <c r="C179" s="46" t="s">
        <v>350</v>
      </c>
      <c r="D179" s="46" t="s">
        <v>667</v>
      </c>
      <c r="E179" s="46">
        <v>48.84</v>
      </c>
      <c r="F179" s="46">
        <f>E179*2</f>
        <v>97.68</v>
      </c>
      <c r="G179" s="32" t="s">
        <v>233</v>
      </c>
      <c r="H179" s="46" t="s">
        <v>671</v>
      </c>
    </row>
    <row r="180" spans="2:8" ht="20.25" customHeight="1">
      <c r="B180" s="47" t="s">
        <v>694</v>
      </c>
      <c r="C180" s="46" t="s">
        <v>350</v>
      </c>
      <c r="D180" s="46" t="s">
        <v>667</v>
      </c>
      <c r="E180" s="46">
        <f>25.6+14.66</f>
        <v>40.260000000000005</v>
      </c>
      <c r="F180" s="46">
        <f>E180*2</f>
        <v>80.52000000000001</v>
      </c>
      <c r="G180" s="32" t="s">
        <v>233</v>
      </c>
      <c r="H180" s="46" t="s">
        <v>671</v>
      </c>
    </row>
    <row r="181" spans="2:8" ht="20.25" customHeight="1">
      <c r="B181" s="45" t="s">
        <v>689</v>
      </c>
      <c r="C181" s="33" t="s">
        <v>377</v>
      </c>
      <c r="D181" s="46" t="s">
        <v>667</v>
      </c>
      <c r="E181" s="46">
        <v>74.05</v>
      </c>
      <c r="F181" s="46">
        <f>E181*2</f>
        <v>148.1</v>
      </c>
      <c r="G181" s="47" t="s">
        <v>431</v>
      </c>
      <c r="H181" s="58" t="s">
        <v>632</v>
      </c>
    </row>
    <row r="182" spans="1:8" ht="20.25" customHeight="1">
      <c r="A182" s="1" t="s">
        <v>660</v>
      </c>
      <c r="B182" s="34" t="s">
        <v>629</v>
      </c>
      <c r="C182" s="33" t="s">
        <v>377</v>
      </c>
      <c r="D182" s="33" t="s">
        <v>667</v>
      </c>
      <c r="E182" s="33">
        <v>43.1</v>
      </c>
      <c r="F182" s="33">
        <f>E182*2</f>
        <v>86.2</v>
      </c>
      <c r="G182" s="32" t="s">
        <v>633</v>
      </c>
      <c r="H182" s="27" t="s">
        <v>364</v>
      </c>
    </row>
    <row r="183" spans="2:8" ht="20.25" customHeight="1" thickBot="1">
      <c r="B183" s="48" t="s">
        <v>699</v>
      </c>
      <c r="C183" s="49" t="s">
        <v>700</v>
      </c>
      <c r="D183" s="49" t="s">
        <v>667</v>
      </c>
      <c r="E183" s="49">
        <v>45</v>
      </c>
      <c r="F183" s="49">
        <f>E183</f>
        <v>45</v>
      </c>
      <c r="G183" s="50" t="s">
        <v>701</v>
      </c>
      <c r="H183" s="27"/>
    </row>
    <row r="184" spans="2:8" ht="20.25" customHeight="1" thickBot="1">
      <c r="B184" s="129" t="s">
        <v>669</v>
      </c>
      <c r="C184" s="6"/>
      <c r="D184" s="6"/>
      <c r="E184" s="120">
        <f>SUM(E177:E183)</f>
        <v>453.65000000000003</v>
      </c>
      <c r="F184" s="120">
        <f>SUM(F177:F183)</f>
        <v>659.9000000000001</v>
      </c>
      <c r="G184" s="90"/>
      <c r="H184" s="133"/>
    </row>
    <row r="185" spans="2:8" ht="20.25" customHeight="1" thickBot="1">
      <c r="B185" s="39" t="s">
        <v>0</v>
      </c>
      <c r="C185" s="44" t="s">
        <v>350</v>
      </c>
      <c r="D185" s="44" t="s">
        <v>526</v>
      </c>
      <c r="E185" s="44">
        <v>3.95</v>
      </c>
      <c r="F185" s="44">
        <f>E185*3</f>
        <v>11.850000000000001</v>
      </c>
      <c r="G185" s="54" t="s">
        <v>521</v>
      </c>
      <c r="H185" s="39" t="s">
        <v>671</v>
      </c>
    </row>
    <row r="186" spans="2:8" ht="20.25" customHeight="1" thickBot="1">
      <c r="B186" s="129" t="s">
        <v>5</v>
      </c>
      <c r="C186" s="6"/>
      <c r="D186" s="6"/>
      <c r="E186" s="120">
        <v>3.95</v>
      </c>
      <c r="F186" s="120">
        <f>SUM(F185)</f>
        <v>11.850000000000001</v>
      </c>
      <c r="G186" s="90"/>
      <c r="H186" s="93"/>
    </row>
    <row r="187" spans="2:8" ht="20.25" customHeight="1">
      <c r="B187" s="45" t="s">
        <v>652</v>
      </c>
      <c r="C187" s="46" t="s">
        <v>350</v>
      </c>
      <c r="D187" s="46" t="s">
        <v>663</v>
      </c>
      <c r="E187" s="46">
        <v>110.5</v>
      </c>
      <c r="F187" s="46">
        <v>110.5</v>
      </c>
      <c r="G187" s="32" t="s">
        <v>233</v>
      </c>
      <c r="H187" s="45" t="s">
        <v>394</v>
      </c>
    </row>
    <row r="188" spans="2:8" ht="20.25" customHeight="1">
      <c r="B188" s="34" t="s">
        <v>654</v>
      </c>
      <c r="C188" s="33" t="s">
        <v>377</v>
      </c>
      <c r="D188" s="33" t="s">
        <v>663</v>
      </c>
      <c r="E188" s="33">
        <v>24.2</v>
      </c>
      <c r="F188" s="33">
        <f aca="true" t="shared" si="1" ref="F188:F194">E188*2</f>
        <v>48.4</v>
      </c>
      <c r="G188" s="32" t="s">
        <v>655</v>
      </c>
      <c r="H188" s="34" t="s">
        <v>655</v>
      </c>
    </row>
    <row r="189" spans="2:8" ht="20.25" customHeight="1">
      <c r="B189" s="34" t="s">
        <v>629</v>
      </c>
      <c r="C189" s="33" t="s">
        <v>377</v>
      </c>
      <c r="D189" s="33" t="s">
        <v>663</v>
      </c>
      <c r="E189" s="33">
        <v>35.6</v>
      </c>
      <c r="F189" s="33">
        <f t="shared" si="1"/>
        <v>71.2</v>
      </c>
      <c r="G189" s="32" t="s">
        <v>633</v>
      </c>
      <c r="H189" s="34" t="s">
        <v>364</v>
      </c>
    </row>
    <row r="190" spans="1:8" ht="47.25">
      <c r="A190" s="1" t="s">
        <v>660</v>
      </c>
      <c r="B190" s="58" t="s">
        <v>684</v>
      </c>
      <c r="C190" s="66" t="s">
        <v>377</v>
      </c>
      <c r="D190" s="66" t="s">
        <v>663</v>
      </c>
      <c r="E190" s="66">
        <v>12.9</v>
      </c>
      <c r="F190" s="66">
        <f t="shared" si="1"/>
        <v>25.8</v>
      </c>
      <c r="G190" s="58" t="s">
        <v>442</v>
      </c>
      <c r="H190" s="58" t="s">
        <v>632</v>
      </c>
    </row>
    <row r="191" spans="1:8" ht="47.25">
      <c r="A191" s="1" t="s">
        <v>660</v>
      </c>
      <c r="B191" s="58" t="s">
        <v>685</v>
      </c>
      <c r="C191" s="66" t="s">
        <v>377</v>
      </c>
      <c r="D191" s="66" t="s">
        <v>663</v>
      </c>
      <c r="E191" s="66">
        <v>29</v>
      </c>
      <c r="F191" s="66">
        <f t="shared" si="1"/>
        <v>58</v>
      </c>
      <c r="G191" s="58" t="s">
        <v>442</v>
      </c>
      <c r="H191" s="58" t="s">
        <v>632</v>
      </c>
    </row>
    <row r="192" spans="2:8" ht="20.25" customHeight="1">
      <c r="B192" s="45" t="s">
        <v>673</v>
      </c>
      <c r="C192" s="33" t="s">
        <v>674</v>
      </c>
      <c r="D192" s="46" t="s">
        <v>663</v>
      </c>
      <c r="E192" s="46">
        <v>26.1</v>
      </c>
      <c r="F192" s="46">
        <f t="shared" si="1"/>
        <v>52.2</v>
      </c>
      <c r="G192" s="47" t="s">
        <v>675</v>
      </c>
      <c r="H192" s="58"/>
    </row>
    <row r="193" spans="2:8" ht="20.25" customHeight="1">
      <c r="B193" s="45" t="s">
        <v>686</v>
      </c>
      <c r="C193" s="33" t="s">
        <v>687</v>
      </c>
      <c r="D193" s="46" t="s">
        <v>663</v>
      </c>
      <c r="E193" s="46">
        <v>26.1</v>
      </c>
      <c r="F193" s="46">
        <f t="shared" si="1"/>
        <v>52.2</v>
      </c>
      <c r="G193" s="58" t="s">
        <v>442</v>
      </c>
      <c r="H193" s="58"/>
    </row>
    <row r="194" spans="2:8" ht="20.25" customHeight="1" thickBot="1">
      <c r="B194" s="39" t="s">
        <v>682</v>
      </c>
      <c r="C194" s="49" t="s">
        <v>377</v>
      </c>
      <c r="D194" s="44" t="s">
        <v>663</v>
      </c>
      <c r="E194" s="44">
        <v>12</v>
      </c>
      <c r="F194" s="44">
        <f t="shared" si="1"/>
        <v>24</v>
      </c>
      <c r="G194" s="54" t="s">
        <v>683</v>
      </c>
      <c r="H194" s="86"/>
    </row>
    <row r="195" spans="2:8" s="41" customFormat="1" ht="20.25" customHeight="1" thickBot="1">
      <c r="B195" s="129" t="s">
        <v>670</v>
      </c>
      <c r="C195" s="123"/>
      <c r="D195" s="123"/>
      <c r="E195" s="118">
        <f>SUM(E187:E194)</f>
        <v>276.4</v>
      </c>
      <c r="F195" s="118">
        <f>SUM(F187:F194)</f>
        <v>442.3</v>
      </c>
      <c r="G195" s="124"/>
      <c r="H195" s="123"/>
    </row>
    <row r="196" spans="2:8" s="41" customFormat="1" ht="20.25" customHeight="1">
      <c r="B196" s="45" t="s">
        <v>702</v>
      </c>
      <c r="C196" s="46" t="s">
        <v>377</v>
      </c>
      <c r="D196" s="59" t="s">
        <v>376</v>
      </c>
      <c r="E196" s="59">
        <v>41.5</v>
      </c>
      <c r="F196" s="59">
        <f>E196*2</f>
        <v>83</v>
      </c>
      <c r="G196" s="122" t="s">
        <v>703</v>
      </c>
      <c r="H196" s="122" t="s">
        <v>704</v>
      </c>
    </row>
    <row r="197" spans="2:8" s="41" customFormat="1" ht="20.25" customHeight="1" thickBot="1">
      <c r="B197" s="39" t="s">
        <v>6</v>
      </c>
      <c r="C197" s="49" t="s">
        <v>377</v>
      </c>
      <c r="D197" s="125" t="s">
        <v>376</v>
      </c>
      <c r="E197" s="125">
        <v>5.5</v>
      </c>
      <c r="F197" s="125">
        <f>E197*2</f>
        <v>11</v>
      </c>
      <c r="G197" s="32" t="s">
        <v>233</v>
      </c>
      <c r="H197" s="126" t="s">
        <v>671</v>
      </c>
    </row>
    <row r="198" spans="2:8" s="41" customFormat="1" ht="20.25" customHeight="1" thickBot="1">
      <c r="B198" s="129" t="s">
        <v>705</v>
      </c>
      <c r="C198" s="123"/>
      <c r="D198" s="123"/>
      <c r="E198" s="118">
        <f>SUM(E196:E197)</f>
        <v>47</v>
      </c>
      <c r="F198" s="118">
        <f>SUM(F196:F197)</f>
        <v>94</v>
      </c>
      <c r="G198" s="124"/>
      <c r="H198" s="123"/>
    </row>
    <row r="199" spans="2:8" ht="20.25" customHeight="1" thickBot="1">
      <c r="B199" s="171" t="s">
        <v>697</v>
      </c>
      <c r="C199" s="101"/>
      <c r="D199" s="102"/>
      <c r="E199" s="103">
        <f>E195+E184+E176+E166+E198+E186</f>
        <v>1347.495</v>
      </c>
      <c r="F199" s="103">
        <f>F195+F184+F176+F166+F198</f>
        <v>2006.1599999999999</v>
      </c>
      <c r="G199" s="93"/>
      <c r="H199" s="93"/>
    </row>
    <row r="200" spans="2:8" ht="32.25" customHeight="1" thickBot="1">
      <c r="B200" s="324" t="s">
        <v>60</v>
      </c>
      <c r="C200" s="325"/>
      <c r="D200" s="325"/>
      <c r="E200" s="325"/>
      <c r="F200" s="325"/>
      <c r="G200" s="325"/>
      <c r="H200" s="326"/>
    </row>
    <row r="201" spans="2:8" ht="15.75">
      <c r="B201" s="45" t="s">
        <v>698</v>
      </c>
      <c r="C201" s="46" t="s">
        <v>377</v>
      </c>
      <c r="D201" s="46" t="s">
        <v>664</v>
      </c>
      <c r="E201" s="155">
        <v>62.48</v>
      </c>
      <c r="F201" s="127">
        <v>62.48</v>
      </c>
      <c r="G201" s="32" t="s">
        <v>233</v>
      </c>
      <c r="H201" s="45" t="s">
        <v>185</v>
      </c>
    </row>
    <row r="202" spans="2:8" ht="19.5" customHeight="1">
      <c r="B202" s="322" t="s">
        <v>192</v>
      </c>
      <c r="C202" s="334" t="s">
        <v>377</v>
      </c>
      <c r="D202" s="63" t="s">
        <v>664</v>
      </c>
      <c r="E202" s="158">
        <v>82.8</v>
      </c>
      <c r="F202" s="44"/>
      <c r="G202" s="322" t="s">
        <v>227</v>
      </c>
      <c r="H202" s="34" t="s">
        <v>364</v>
      </c>
    </row>
    <row r="203" spans="2:8" ht="19.5" customHeight="1">
      <c r="B203" s="333"/>
      <c r="C203" s="335"/>
      <c r="D203" s="63" t="s">
        <v>667</v>
      </c>
      <c r="E203" s="158">
        <v>11.8</v>
      </c>
      <c r="F203" s="44"/>
      <c r="G203" s="333" t="s">
        <v>227</v>
      </c>
      <c r="H203" s="34" t="s">
        <v>364</v>
      </c>
    </row>
    <row r="204" spans="2:8" ht="19.5" customHeight="1">
      <c r="B204" s="34" t="s">
        <v>193</v>
      </c>
      <c r="C204" s="33" t="s">
        <v>377</v>
      </c>
      <c r="D204" s="63" t="s">
        <v>664</v>
      </c>
      <c r="E204" s="158">
        <v>15.5</v>
      </c>
      <c r="F204" s="44"/>
      <c r="G204" s="156" t="s">
        <v>227</v>
      </c>
      <c r="H204" s="34" t="s">
        <v>364</v>
      </c>
    </row>
    <row r="205" spans="2:8" ht="19.5" customHeight="1">
      <c r="B205" s="45" t="s">
        <v>194</v>
      </c>
      <c r="C205" s="33" t="s">
        <v>377</v>
      </c>
      <c r="D205" s="63" t="s">
        <v>664</v>
      </c>
      <c r="E205" s="158">
        <f>37.11+24.45</f>
        <v>61.56</v>
      </c>
      <c r="F205" s="44"/>
      <c r="G205" s="32" t="s">
        <v>233</v>
      </c>
      <c r="H205" s="34" t="s">
        <v>364</v>
      </c>
    </row>
    <row r="206" spans="2:8" ht="19.5" customHeight="1">
      <c r="B206" s="45" t="s">
        <v>196</v>
      </c>
      <c r="C206" s="46" t="s">
        <v>350</v>
      </c>
      <c r="D206" s="63" t="s">
        <v>664</v>
      </c>
      <c r="E206" s="158">
        <v>52</v>
      </c>
      <c r="F206" s="44"/>
      <c r="G206" s="32" t="s">
        <v>233</v>
      </c>
      <c r="H206" s="34" t="s">
        <v>229</v>
      </c>
    </row>
    <row r="207" spans="2:8" ht="19.5" customHeight="1">
      <c r="B207" s="45" t="s">
        <v>195</v>
      </c>
      <c r="C207" s="46" t="s">
        <v>350</v>
      </c>
      <c r="D207" s="63" t="s">
        <v>228</v>
      </c>
      <c r="E207" s="61">
        <v>103.2</v>
      </c>
      <c r="F207" s="44"/>
      <c r="G207" s="32" t="s">
        <v>233</v>
      </c>
      <c r="H207" s="45" t="s">
        <v>229</v>
      </c>
    </row>
    <row r="208" spans="2:8" ht="19.5" customHeight="1">
      <c r="B208" s="45" t="s">
        <v>198</v>
      </c>
      <c r="C208" s="33" t="s">
        <v>377</v>
      </c>
      <c r="D208" s="63" t="s">
        <v>228</v>
      </c>
      <c r="E208" s="158">
        <v>16.85</v>
      </c>
      <c r="F208" s="44"/>
      <c r="G208" s="32" t="s">
        <v>233</v>
      </c>
      <c r="H208" s="34" t="s">
        <v>185</v>
      </c>
    </row>
    <row r="209" spans="2:8" ht="19.5" customHeight="1" thickBot="1">
      <c r="B209" s="45" t="s">
        <v>199</v>
      </c>
      <c r="C209" s="44"/>
      <c r="D209" s="63" t="s">
        <v>230</v>
      </c>
      <c r="E209" s="159">
        <v>4.8</v>
      </c>
      <c r="F209" s="44"/>
      <c r="G209" s="54" t="s">
        <v>703</v>
      </c>
      <c r="H209" s="144" t="s">
        <v>200</v>
      </c>
    </row>
    <row r="210" spans="2:8" ht="20.25" customHeight="1" thickBot="1">
      <c r="B210" s="129" t="s">
        <v>5</v>
      </c>
      <c r="C210" s="6"/>
      <c r="D210" s="6"/>
      <c r="E210" s="120">
        <f>SUM(E201:E209)</f>
        <v>410.99</v>
      </c>
      <c r="F210" s="120">
        <f>SUM(F201:F201)</f>
        <v>62.48</v>
      </c>
      <c r="G210" s="90"/>
      <c r="H210" s="93"/>
    </row>
    <row r="211" spans="2:8" ht="16.5" thickBot="1">
      <c r="B211" s="258">
        <v>1</v>
      </c>
      <c r="C211" s="259">
        <v>2</v>
      </c>
      <c r="D211" s="260">
        <v>3</v>
      </c>
      <c r="E211" s="260">
        <v>4</v>
      </c>
      <c r="F211" s="261"/>
      <c r="G211" s="262">
        <v>5</v>
      </c>
      <c r="H211" s="263">
        <v>7</v>
      </c>
    </row>
    <row r="212" spans="2:8" ht="19.5" customHeight="1">
      <c r="B212" s="45" t="s">
        <v>57</v>
      </c>
      <c r="C212" s="33" t="s">
        <v>377</v>
      </c>
      <c r="D212" s="46" t="s">
        <v>663</v>
      </c>
      <c r="E212" s="33">
        <v>48.85</v>
      </c>
      <c r="F212" s="33">
        <v>48.85</v>
      </c>
      <c r="G212" s="32" t="s">
        <v>233</v>
      </c>
      <c r="H212" s="34" t="s">
        <v>185</v>
      </c>
    </row>
    <row r="213" spans="2:8" ht="19.5" customHeight="1">
      <c r="B213" s="45" t="s">
        <v>58</v>
      </c>
      <c r="C213" s="33" t="s">
        <v>377</v>
      </c>
      <c r="D213" s="46" t="s">
        <v>663</v>
      </c>
      <c r="E213" s="33">
        <v>37.2</v>
      </c>
      <c r="F213" s="33">
        <v>37.2</v>
      </c>
      <c r="G213" s="32" t="s">
        <v>233</v>
      </c>
      <c r="H213" s="34" t="s">
        <v>185</v>
      </c>
    </row>
    <row r="214" spans="2:8" ht="19.5" customHeight="1">
      <c r="B214" s="45" t="s">
        <v>59</v>
      </c>
      <c r="C214" s="33" t="s">
        <v>377</v>
      </c>
      <c r="D214" s="46" t="s">
        <v>663</v>
      </c>
      <c r="E214" s="33">
        <v>37</v>
      </c>
      <c r="F214" s="33">
        <v>37</v>
      </c>
      <c r="G214" s="32" t="s">
        <v>233</v>
      </c>
      <c r="H214" s="34" t="s">
        <v>185</v>
      </c>
    </row>
    <row r="215" spans="2:8" ht="19.5" customHeight="1">
      <c r="B215" s="45" t="s">
        <v>191</v>
      </c>
      <c r="C215" s="33" t="s">
        <v>377</v>
      </c>
      <c r="D215" s="46" t="s">
        <v>663</v>
      </c>
      <c r="E215" s="33">
        <v>90</v>
      </c>
      <c r="F215" s="44"/>
      <c r="G215" s="32" t="s">
        <v>231</v>
      </c>
      <c r="H215" s="34" t="s">
        <v>185</v>
      </c>
    </row>
    <row r="216" spans="2:8" ht="19.5" customHeight="1">
      <c r="B216" s="45" t="s">
        <v>201</v>
      </c>
      <c r="C216" s="33"/>
      <c r="D216" s="46" t="s">
        <v>663</v>
      </c>
      <c r="E216" s="33">
        <v>44.4</v>
      </c>
      <c r="F216" s="44"/>
      <c r="G216" s="32" t="s">
        <v>703</v>
      </c>
      <c r="H216" s="144" t="s">
        <v>200</v>
      </c>
    </row>
    <row r="217" spans="2:8" ht="19.5" customHeight="1">
      <c r="B217" s="45" t="s">
        <v>190</v>
      </c>
      <c r="C217" s="33" t="s">
        <v>377</v>
      </c>
      <c r="D217" s="46" t="s">
        <v>663</v>
      </c>
      <c r="E217" s="33">
        <v>908</v>
      </c>
      <c r="F217" s="44"/>
      <c r="G217" s="32" t="s">
        <v>8</v>
      </c>
      <c r="H217" s="34" t="s">
        <v>364</v>
      </c>
    </row>
    <row r="218" spans="2:8" ht="19.5" customHeight="1">
      <c r="B218" s="45" t="s">
        <v>190</v>
      </c>
      <c r="C218" s="33" t="s">
        <v>377</v>
      </c>
      <c r="D218" s="46" t="s">
        <v>663</v>
      </c>
      <c r="E218" s="33">
        <v>600</v>
      </c>
      <c r="F218" s="44"/>
      <c r="G218" s="32" t="s">
        <v>232</v>
      </c>
      <c r="H218" s="34" t="s">
        <v>632</v>
      </c>
    </row>
    <row r="219" spans="2:8" ht="19.5" customHeight="1">
      <c r="B219" s="45" t="s">
        <v>197</v>
      </c>
      <c r="C219" s="33" t="s">
        <v>377</v>
      </c>
      <c r="D219" s="46" t="s">
        <v>663</v>
      </c>
      <c r="E219" s="33">
        <v>38.5</v>
      </c>
      <c r="F219" s="44"/>
      <c r="G219" s="32" t="s">
        <v>422</v>
      </c>
      <c r="H219" s="34" t="s">
        <v>185</v>
      </c>
    </row>
    <row r="220" spans="2:8" ht="19.5" customHeight="1">
      <c r="B220" s="45" t="s">
        <v>198</v>
      </c>
      <c r="C220" s="33" t="s">
        <v>377</v>
      </c>
      <c r="D220" s="46" t="s">
        <v>663</v>
      </c>
      <c r="E220" s="33">
        <v>16.85</v>
      </c>
      <c r="F220" s="44"/>
      <c r="G220" s="32" t="s">
        <v>233</v>
      </c>
      <c r="H220" s="34" t="s">
        <v>185</v>
      </c>
    </row>
    <row r="221" spans="2:8" ht="19.5" customHeight="1" thickBot="1">
      <c r="B221" s="45" t="s">
        <v>188</v>
      </c>
      <c r="C221" s="33" t="s">
        <v>377</v>
      </c>
      <c r="D221" s="46" t="s">
        <v>663</v>
      </c>
      <c r="E221" s="21">
        <v>22</v>
      </c>
      <c r="F221" s="44">
        <v>22</v>
      </c>
      <c r="G221" s="54" t="s">
        <v>189</v>
      </c>
      <c r="H221" s="34" t="s">
        <v>185</v>
      </c>
    </row>
    <row r="222" spans="2:8" s="41" customFormat="1" ht="20.25" customHeight="1" thickBot="1">
      <c r="B222" s="129" t="s">
        <v>670</v>
      </c>
      <c r="C222" s="123"/>
      <c r="D222" s="123"/>
      <c r="E222" s="157">
        <f>SUM(E212:E221)</f>
        <v>1842.8</v>
      </c>
      <c r="F222" s="118">
        <f>SUM(F212:F221)</f>
        <v>145.05</v>
      </c>
      <c r="G222" s="124"/>
      <c r="H222" s="123"/>
    </row>
    <row r="223" spans="2:8" ht="16.5" thickBot="1">
      <c r="B223" s="171" t="s">
        <v>187</v>
      </c>
      <c r="C223" s="101"/>
      <c r="D223" s="102"/>
      <c r="E223" s="103">
        <f>E210+E222</f>
        <v>2253.79</v>
      </c>
      <c r="F223" s="103" t="e">
        <f>F210+#REF!+F222</f>
        <v>#REF!</v>
      </c>
      <c r="G223" s="93"/>
      <c r="H223" s="93"/>
    </row>
    <row r="224" spans="2:8" s="25" customFormat="1" ht="19.5" thickBot="1">
      <c r="B224" s="324" t="s">
        <v>266</v>
      </c>
      <c r="C224" s="325"/>
      <c r="D224" s="325"/>
      <c r="E224" s="325"/>
      <c r="F224" s="325"/>
      <c r="G224" s="325"/>
      <c r="H224" s="326"/>
    </row>
    <row r="225" spans="2:8" ht="19.5" customHeight="1">
      <c r="B225" s="34" t="s">
        <v>190</v>
      </c>
      <c r="C225" s="33" t="s">
        <v>377</v>
      </c>
      <c r="D225" s="33" t="s">
        <v>663</v>
      </c>
      <c r="E225" s="33">
        <v>20</v>
      </c>
      <c r="F225" s="33"/>
      <c r="G225" s="32" t="s">
        <v>8</v>
      </c>
      <c r="H225" s="34" t="s">
        <v>364</v>
      </c>
    </row>
    <row r="226" spans="2:8" ht="19.5" customHeight="1">
      <c r="B226" s="34" t="s">
        <v>190</v>
      </c>
      <c r="C226" s="33" t="s">
        <v>377</v>
      </c>
      <c r="D226" s="33" t="s">
        <v>663</v>
      </c>
      <c r="E226" s="33">
        <v>100</v>
      </c>
      <c r="F226" s="33"/>
      <c r="G226" s="32" t="s">
        <v>232</v>
      </c>
      <c r="H226" s="34" t="s">
        <v>632</v>
      </c>
    </row>
    <row r="227" spans="2:8" ht="30.75" customHeight="1">
      <c r="B227" s="58" t="s">
        <v>311</v>
      </c>
      <c r="C227" s="33" t="s">
        <v>377</v>
      </c>
      <c r="D227" s="33" t="s">
        <v>663</v>
      </c>
      <c r="E227" s="33">
        <v>2.57</v>
      </c>
      <c r="F227" s="33"/>
      <c r="G227" s="156" t="s">
        <v>227</v>
      </c>
      <c r="H227" s="34" t="s">
        <v>632</v>
      </c>
    </row>
    <row r="228" spans="2:8" ht="15.75">
      <c r="B228" s="58" t="s">
        <v>234</v>
      </c>
      <c r="C228" s="33" t="s">
        <v>377</v>
      </c>
      <c r="D228" s="46" t="s">
        <v>663</v>
      </c>
      <c r="E228" s="33">
        <v>150</v>
      </c>
      <c r="F228" s="33"/>
      <c r="G228" s="32"/>
      <c r="H228" s="34" t="s">
        <v>185</v>
      </c>
    </row>
    <row r="229" spans="2:8" ht="18.75">
      <c r="B229" s="58" t="s">
        <v>313</v>
      </c>
      <c r="C229" s="33" t="s">
        <v>252</v>
      </c>
      <c r="D229" s="33" t="s">
        <v>663</v>
      </c>
      <c r="E229" s="33">
        <v>13</v>
      </c>
      <c r="F229" s="33"/>
      <c r="G229" s="156" t="s">
        <v>227</v>
      </c>
      <c r="H229" s="34"/>
    </row>
    <row r="230" spans="2:8" ht="15.75">
      <c r="B230" s="39" t="s">
        <v>198</v>
      </c>
      <c r="C230" s="49" t="s">
        <v>377</v>
      </c>
      <c r="D230" s="44" t="s">
        <v>663</v>
      </c>
      <c r="E230" s="49">
        <v>12.65</v>
      </c>
      <c r="F230" s="44"/>
      <c r="G230" s="50" t="s">
        <v>233</v>
      </c>
      <c r="H230" s="48" t="s">
        <v>185</v>
      </c>
    </row>
    <row r="231" spans="2:8" ht="15.75">
      <c r="B231" s="34" t="s">
        <v>324</v>
      </c>
      <c r="C231" s="34" t="s">
        <v>320</v>
      </c>
      <c r="D231" s="33" t="s">
        <v>663</v>
      </c>
      <c r="E231" s="33">
        <f>77+4.4+77+49+91+44.08</f>
        <v>342.47999999999996</v>
      </c>
      <c r="F231" s="33"/>
      <c r="G231" s="32" t="s">
        <v>233</v>
      </c>
      <c r="H231" s="34" t="s">
        <v>325</v>
      </c>
    </row>
    <row r="232" spans="2:8" ht="15.75">
      <c r="B232" s="34" t="s">
        <v>331</v>
      </c>
      <c r="C232" s="33" t="s">
        <v>350</v>
      </c>
      <c r="D232" s="33" t="s">
        <v>663</v>
      </c>
      <c r="E232" s="33">
        <v>105</v>
      </c>
      <c r="F232" s="33"/>
      <c r="G232" s="32" t="s">
        <v>233</v>
      </c>
      <c r="H232" s="34" t="s">
        <v>325</v>
      </c>
    </row>
    <row r="233" spans="2:8" ht="15.75">
      <c r="B233" s="34" t="s">
        <v>332</v>
      </c>
      <c r="C233" s="33" t="s">
        <v>350</v>
      </c>
      <c r="D233" s="33" t="s">
        <v>663</v>
      </c>
      <c r="E233" s="33">
        <v>107.5</v>
      </c>
      <c r="F233" s="33"/>
      <c r="G233" s="32" t="s">
        <v>233</v>
      </c>
      <c r="H233" s="34" t="s">
        <v>325</v>
      </c>
    </row>
    <row r="234" spans="2:8" ht="16.5" thickBot="1">
      <c r="B234" s="34" t="s">
        <v>335</v>
      </c>
      <c r="C234" s="49" t="s">
        <v>377</v>
      </c>
      <c r="D234" s="33" t="s">
        <v>663</v>
      </c>
      <c r="E234" s="24">
        <v>142.8</v>
      </c>
      <c r="F234" s="44"/>
      <c r="G234" s="32" t="s">
        <v>233</v>
      </c>
      <c r="H234" s="48" t="s">
        <v>185</v>
      </c>
    </row>
    <row r="235" spans="2:8" s="41" customFormat="1" ht="20.25" customHeight="1" thickBot="1">
      <c r="B235" s="129" t="s">
        <v>670</v>
      </c>
      <c r="C235" s="123"/>
      <c r="D235" s="123"/>
      <c r="E235" s="157">
        <f>SUM(E225:E234)</f>
        <v>996</v>
      </c>
      <c r="F235" s="118" t="e">
        <f>SUM(F220:F228)</f>
        <v>#REF!</v>
      </c>
      <c r="G235" s="124"/>
      <c r="H235" s="123"/>
    </row>
    <row r="236" spans="2:8" ht="30.75" customHeight="1">
      <c r="B236" s="58" t="s">
        <v>267</v>
      </c>
      <c r="C236" s="322" t="s">
        <v>271</v>
      </c>
      <c r="D236" s="340" t="s">
        <v>268</v>
      </c>
      <c r="E236" s="33">
        <v>30.7</v>
      </c>
      <c r="F236" s="33"/>
      <c r="G236" s="322" t="s">
        <v>703</v>
      </c>
      <c r="H236" s="322" t="s">
        <v>691</v>
      </c>
    </row>
    <row r="237" spans="2:8" ht="31.5" customHeight="1" thickBot="1">
      <c r="B237" s="58" t="s">
        <v>269</v>
      </c>
      <c r="C237" s="333" t="s">
        <v>271</v>
      </c>
      <c r="D237" s="341" t="s">
        <v>268</v>
      </c>
      <c r="E237" s="21">
        <v>72</v>
      </c>
      <c r="F237" s="33"/>
      <c r="G237" s="333" t="s">
        <v>703</v>
      </c>
      <c r="H237" s="333" t="s">
        <v>691</v>
      </c>
    </row>
    <row r="238" spans="2:8" s="41" customFormat="1" ht="20.25" customHeight="1" thickBot="1">
      <c r="B238" s="129" t="s">
        <v>312</v>
      </c>
      <c r="C238" s="123"/>
      <c r="D238" s="123"/>
      <c r="E238" s="157">
        <f>SUM(E236:E237)</f>
        <v>102.7</v>
      </c>
      <c r="F238" s="118" t="e">
        <f>SUM(F223:F234)</f>
        <v>#REF!</v>
      </c>
      <c r="G238" s="124"/>
      <c r="H238" s="123"/>
    </row>
    <row r="239" spans="2:8" s="41" customFormat="1" ht="20.25" customHeight="1">
      <c r="B239" s="58" t="s">
        <v>326</v>
      </c>
      <c r="C239" s="46" t="s">
        <v>350</v>
      </c>
      <c r="D239" s="63" t="s">
        <v>667</v>
      </c>
      <c r="E239" s="33">
        <v>73.9</v>
      </c>
      <c r="F239" s="163"/>
      <c r="G239" s="32" t="s">
        <v>233</v>
      </c>
      <c r="H239" s="34" t="s">
        <v>325</v>
      </c>
    </row>
    <row r="240" spans="2:8" s="41" customFormat="1" ht="20.25" customHeight="1">
      <c r="B240" s="58" t="s">
        <v>327</v>
      </c>
      <c r="C240" s="46" t="s">
        <v>350</v>
      </c>
      <c r="D240" s="63" t="s">
        <v>667</v>
      </c>
      <c r="E240" s="33">
        <f>51.2+50.4</f>
        <v>101.6</v>
      </c>
      <c r="F240" s="163"/>
      <c r="G240" s="32" t="s">
        <v>233</v>
      </c>
      <c r="H240" s="34" t="s">
        <v>325</v>
      </c>
    </row>
    <row r="241" spans="2:8" s="41" customFormat="1" ht="20.25" customHeight="1">
      <c r="B241" s="58" t="s">
        <v>328</v>
      </c>
      <c r="C241" s="46" t="s">
        <v>350</v>
      </c>
      <c r="D241" s="63" t="s">
        <v>667</v>
      </c>
      <c r="E241" s="33">
        <v>25.8</v>
      </c>
      <c r="F241" s="163"/>
      <c r="G241" s="32" t="s">
        <v>233</v>
      </c>
      <c r="H241" s="34" t="s">
        <v>325</v>
      </c>
    </row>
    <row r="242" spans="2:8" s="41" customFormat="1" ht="20.25" customHeight="1">
      <c r="B242" s="58" t="s">
        <v>329</v>
      </c>
      <c r="C242" s="46" t="s">
        <v>350</v>
      </c>
      <c r="D242" s="63" t="s">
        <v>667</v>
      </c>
      <c r="E242" s="33">
        <v>94</v>
      </c>
      <c r="F242" s="163"/>
      <c r="G242" s="32" t="s">
        <v>233</v>
      </c>
      <c r="H242" s="34" t="s">
        <v>325</v>
      </c>
    </row>
    <row r="243" spans="2:8" s="41" customFormat="1" ht="20.25" customHeight="1">
      <c r="B243" s="58" t="s">
        <v>330</v>
      </c>
      <c r="C243" s="46" t="s">
        <v>350</v>
      </c>
      <c r="D243" s="63" t="s">
        <v>667</v>
      </c>
      <c r="E243" s="33">
        <f>27.25+54.75</f>
        <v>82</v>
      </c>
      <c r="F243" s="163"/>
      <c r="G243" s="32" t="s">
        <v>233</v>
      </c>
      <c r="H243" s="34" t="s">
        <v>325</v>
      </c>
    </row>
    <row r="244" spans="2:8" ht="15.75">
      <c r="B244" s="58" t="s">
        <v>197</v>
      </c>
      <c r="C244" s="33" t="s">
        <v>377</v>
      </c>
      <c r="D244" s="63" t="s">
        <v>664</v>
      </c>
      <c r="E244" s="33">
        <v>150</v>
      </c>
      <c r="F244" s="33"/>
      <c r="G244" s="32" t="s">
        <v>422</v>
      </c>
      <c r="H244" s="34" t="s">
        <v>185</v>
      </c>
    </row>
    <row r="245" spans="2:8" ht="15.75">
      <c r="B245" s="58" t="s">
        <v>321</v>
      </c>
      <c r="C245" s="53" t="s">
        <v>271</v>
      </c>
      <c r="D245" s="63" t="s">
        <v>664</v>
      </c>
      <c r="E245" s="33">
        <v>56.04</v>
      </c>
      <c r="F245" s="33"/>
      <c r="G245" s="32" t="s">
        <v>233</v>
      </c>
      <c r="H245" s="34" t="s">
        <v>185</v>
      </c>
    </row>
    <row r="246" spans="2:8" ht="19.5" customHeight="1">
      <c r="B246" s="45" t="s">
        <v>194</v>
      </c>
      <c r="C246" s="33" t="s">
        <v>377</v>
      </c>
      <c r="D246" s="63" t="s">
        <v>664</v>
      </c>
      <c r="E246" s="158">
        <f>5.9+24.48+24.13+11.93</f>
        <v>66.44</v>
      </c>
      <c r="F246" s="44"/>
      <c r="G246" s="32" t="s">
        <v>233</v>
      </c>
      <c r="H246" s="34" t="s">
        <v>364</v>
      </c>
    </row>
    <row r="247" spans="2:8" ht="31.5">
      <c r="B247" s="58" t="s">
        <v>270</v>
      </c>
      <c r="C247" s="53" t="s">
        <v>271</v>
      </c>
      <c r="D247" s="33" t="s">
        <v>228</v>
      </c>
      <c r="E247" s="33">
        <v>35.15</v>
      </c>
      <c r="F247" s="33"/>
      <c r="G247" s="32" t="s">
        <v>703</v>
      </c>
      <c r="H247" s="58" t="s">
        <v>691</v>
      </c>
    </row>
    <row r="248" spans="2:8" ht="15.75">
      <c r="B248" s="45" t="s">
        <v>198</v>
      </c>
      <c r="C248" s="33" t="s">
        <v>377</v>
      </c>
      <c r="D248" s="63" t="s">
        <v>228</v>
      </c>
      <c r="E248" s="158">
        <v>12.65</v>
      </c>
      <c r="F248" s="44"/>
      <c r="G248" s="32" t="s">
        <v>233</v>
      </c>
      <c r="H248" s="34" t="s">
        <v>185</v>
      </c>
    </row>
    <row r="249" spans="2:8" ht="15.75">
      <c r="B249" s="58" t="s">
        <v>308</v>
      </c>
      <c r="C249" s="33" t="s">
        <v>377</v>
      </c>
      <c r="D249" s="63" t="s">
        <v>228</v>
      </c>
      <c r="E249" s="33">
        <v>27.7</v>
      </c>
      <c r="G249" s="32"/>
      <c r="H249" s="34" t="s">
        <v>309</v>
      </c>
    </row>
    <row r="250" spans="2:8" ht="16.5" thickBot="1">
      <c r="B250" s="58" t="s">
        <v>308</v>
      </c>
      <c r="C250" s="33" t="s">
        <v>377</v>
      </c>
      <c r="D250" s="63" t="s">
        <v>310</v>
      </c>
      <c r="E250" s="33">
        <v>36.5</v>
      </c>
      <c r="G250" s="32"/>
      <c r="H250" s="34" t="s">
        <v>309</v>
      </c>
    </row>
    <row r="251" spans="2:8" ht="20.25" customHeight="1" thickBot="1">
      <c r="B251" s="129" t="s">
        <v>5</v>
      </c>
      <c r="C251" s="6"/>
      <c r="D251" s="6"/>
      <c r="E251" s="120">
        <f>SUM(E239:E250)</f>
        <v>761.78</v>
      </c>
      <c r="F251" s="120">
        <f>SUM(F234:F234)</f>
        <v>0</v>
      </c>
      <c r="G251" s="90"/>
      <c r="H251" s="93"/>
    </row>
    <row r="252" spans="2:8" ht="15.75">
      <c r="B252" s="162" t="s">
        <v>323</v>
      </c>
      <c r="C252" s="33" t="s">
        <v>377</v>
      </c>
      <c r="D252" s="32" t="s">
        <v>314</v>
      </c>
      <c r="E252" s="44">
        <v>41.45</v>
      </c>
      <c r="F252" s="44"/>
      <c r="G252" s="32" t="s">
        <v>233</v>
      </c>
      <c r="H252" s="34" t="s">
        <v>185</v>
      </c>
    </row>
    <row r="253" spans="2:8" ht="31.5">
      <c r="B253" s="58" t="s">
        <v>316</v>
      </c>
      <c r="C253" s="34" t="s">
        <v>320</v>
      </c>
      <c r="D253" s="32" t="s">
        <v>314</v>
      </c>
      <c r="E253" s="33">
        <v>124.35</v>
      </c>
      <c r="F253" s="33"/>
      <c r="G253" s="32" t="s">
        <v>236</v>
      </c>
      <c r="H253" s="34" t="s">
        <v>185</v>
      </c>
    </row>
    <row r="254" spans="2:8" ht="31.5">
      <c r="B254" s="58" t="s">
        <v>316</v>
      </c>
      <c r="C254" s="34" t="s">
        <v>320</v>
      </c>
      <c r="D254" s="32" t="s">
        <v>315</v>
      </c>
      <c r="E254" s="33">
        <v>82.9</v>
      </c>
      <c r="F254" s="33"/>
      <c r="G254" s="32" t="s">
        <v>236</v>
      </c>
      <c r="H254" s="34" t="s">
        <v>185</v>
      </c>
    </row>
    <row r="255" spans="2:8" ht="15.75">
      <c r="B255" s="58" t="s">
        <v>326</v>
      </c>
      <c r="C255" s="46" t="s">
        <v>350</v>
      </c>
      <c r="D255" s="32" t="s">
        <v>315</v>
      </c>
      <c r="E255" s="33">
        <v>50</v>
      </c>
      <c r="F255" s="44"/>
      <c r="G255" s="32" t="s">
        <v>233</v>
      </c>
      <c r="H255" s="34" t="s">
        <v>325</v>
      </c>
    </row>
    <row r="256" spans="2:8" ht="16.5" thickBot="1">
      <c r="B256" s="58" t="s">
        <v>333</v>
      </c>
      <c r="C256" s="33" t="s">
        <v>377</v>
      </c>
      <c r="D256" s="32" t="s">
        <v>334</v>
      </c>
      <c r="E256" s="33">
        <v>21.08</v>
      </c>
      <c r="F256" s="58"/>
      <c r="G256" s="32" t="s">
        <v>233</v>
      </c>
      <c r="H256" s="34" t="s">
        <v>185</v>
      </c>
    </row>
    <row r="257" spans="2:8" s="41" customFormat="1" ht="20.25" customHeight="1" thickBot="1">
      <c r="B257" s="129" t="s">
        <v>705</v>
      </c>
      <c r="C257" s="123"/>
      <c r="D257" s="123"/>
      <c r="E257" s="118">
        <f>SUM(E252:E256)</f>
        <v>319.78000000000003</v>
      </c>
      <c r="F257" s="118">
        <f>SUM(F253:F254)</f>
        <v>0</v>
      </c>
      <c r="G257" s="124"/>
      <c r="H257" s="123"/>
    </row>
    <row r="258" spans="2:8" ht="16.5" thickBot="1">
      <c r="B258" s="58" t="s">
        <v>272</v>
      </c>
      <c r="C258" s="53" t="s">
        <v>271</v>
      </c>
      <c r="D258" s="32" t="s">
        <v>273</v>
      </c>
      <c r="E258" s="33">
        <v>48.5</v>
      </c>
      <c r="F258" s="33"/>
      <c r="G258" s="32" t="s">
        <v>8</v>
      </c>
      <c r="H258" s="34" t="s">
        <v>364</v>
      </c>
    </row>
    <row r="259" spans="2:8" ht="16.5" thickBot="1">
      <c r="B259" s="171" t="s">
        <v>336</v>
      </c>
      <c r="C259" s="101"/>
      <c r="D259" s="102"/>
      <c r="E259" s="112">
        <f>E258+E257+E251+E238+E235</f>
        <v>2228.76</v>
      </c>
      <c r="F259" s="103" t="e">
        <f>F245+#REF!+F258</f>
        <v>#REF!</v>
      </c>
      <c r="G259" s="93"/>
      <c r="H259" s="93"/>
    </row>
    <row r="260" spans="2:8" s="25" customFormat="1" ht="19.5" thickBot="1">
      <c r="B260" s="324" t="s">
        <v>337</v>
      </c>
      <c r="C260" s="325"/>
      <c r="D260" s="325"/>
      <c r="E260" s="325"/>
      <c r="F260" s="325"/>
      <c r="G260" s="325"/>
      <c r="H260" s="326"/>
    </row>
    <row r="261" spans="2:8" ht="15.75">
      <c r="B261" s="58" t="s">
        <v>487</v>
      </c>
      <c r="C261" s="33" t="s">
        <v>70</v>
      </c>
      <c r="D261" s="63" t="s">
        <v>650</v>
      </c>
      <c r="E261" s="33">
        <v>102.4</v>
      </c>
      <c r="G261" s="32" t="s">
        <v>233</v>
      </c>
      <c r="H261" s="34" t="s">
        <v>325</v>
      </c>
    </row>
    <row r="262" spans="2:8" ht="15.75">
      <c r="B262" s="58" t="s">
        <v>488</v>
      </c>
      <c r="C262" s="33" t="s">
        <v>71</v>
      </c>
      <c r="D262" s="63" t="s">
        <v>650</v>
      </c>
      <c r="E262" s="33">
        <v>50</v>
      </c>
      <c r="G262" s="32" t="s">
        <v>233</v>
      </c>
      <c r="H262" s="34" t="s">
        <v>325</v>
      </c>
    </row>
    <row r="263" spans="2:8" ht="15.75">
      <c r="B263" s="58" t="s">
        <v>489</v>
      </c>
      <c r="C263" s="33" t="s">
        <v>72</v>
      </c>
      <c r="D263" s="63" t="s">
        <v>650</v>
      </c>
      <c r="E263" s="33">
        <v>50</v>
      </c>
      <c r="G263" s="32" t="s">
        <v>233</v>
      </c>
      <c r="H263" s="34" t="s">
        <v>325</v>
      </c>
    </row>
    <row r="264" spans="2:8" ht="15.75">
      <c r="B264" s="58" t="s">
        <v>490</v>
      </c>
      <c r="C264" s="33" t="s">
        <v>73</v>
      </c>
      <c r="D264" s="63" t="s">
        <v>651</v>
      </c>
      <c r="E264" s="33">
        <v>41</v>
      </c>
      <c r="G264" s="32" t="s">
        <v>233</v>
      </c>
      <c r="H264" s="34" t="s">
        <v>325</v>
      </c>
    </row>
    <row r="265" spans="2:8" ht="15.75">
      <c r="B265" s="58" t="s">
        <v>491</v>
      </c>
      <c r="C265" s="33" t="s">
        <v>74</v>
      </c>
      <c r="D265" s="63" t="s">
        <v>650</v>
      </c>
      <c r="E265" s="33">
        <v>78</v>
      </c>
      <c r="G265" s="32" t="s">
        <v>233</v>
      </c>
      <c r="H265" s="34" t="s">
        <v>325</v>
      </c>
    </row>
    <row r="266" spans="2:8" ht="15.75">
      <c r="B266" s="58" t="s">
        <v>495</v>
      </c>
      <c r="C266" s="33" t="s">
        <v>377</v>
      </c>
      <c r="D266" s="63" t="s">
        <v>650</v>
      </c>
      <c r="E266" s="33">
        <v>150.4</v>
      </c>
      <c r="G266" s="32" t="s">
        <v>236</v>
      </c>
      <c r="H266" s="34" t="s">
        <v>496</v>
      </c>
    </row>
    <row r="267" spans="1:8" ht="45" customHeight="1">
      <c r="A267" s="58"/>
      <c r="B267" s="58" t="s">
        <v>253</v>
      </c>
      <c r="C267" s="66" t="s">
        <v>258</v>
      </c>
      <c r="D267" s="63" t="s">
        <v>650</v>
      </c>
      <c r="E267" s="33">
        <v>15.42</v>
      </c>
      <c r="G267" s="156" t="s">
        <v>254</v>
      </c>
      <c r="H267" s="39"/>
    </row>
    <row r="268" spans="2:8" ht="15.75">
      <c r="B268" s="162" t="s">
        <v>257</v>
      </c>
      <c r="C268" s="33" t="s">
        <v>377</v>
      </c>
      <c r="D268" s="63" t="s">
        <v>650</v>
      </c>
      <c r="E268" s="63">
        <v>94</v>
      </c>
      <c r="F268" s="63"/>
      <c r="G268" s="254" t="s">
        <v>256</v>
      </c>
      <c r="H268" s="34" t="s">
        <v>496</v>
      </c>
    </row>
    <row r="269" spans="2:8" ht="16.5" thickBot="1">
      <c r="B269" s="9" t="s">
        <v>260</v>
      </c>
      <c r="C269" s="3" t="s">
        <v>4</v>
      </c>
      <c r="D269" s="63" t="s">
        <v>650</v>
      </c>
      <c r="E269" s="28">
        <v>17.6</v>
      </c>
      <c r="F269" s="28"/>
      <c r="G269" s="32" t="s">
        <v>233</v>
      </c>
      <c r="H269" s="34" t="s">
        <v>496</v>
      </c>
    </row>
    <row r="270" spans="2:8" ht="20.25" customHeight="1" thickBot="1">
      <c r="B270" s="129" t="s">
        <v>5</v>
      </c>
      <c r="C270" s="6"/>
      <c r="D270" s="6"/>
      <c r="E270" s="120">
        <f>SUM(E261:E269)</f>
        <v>598.82</v>
      </c>
      <c r="F270" s="120">
        <f>SUM(F250:F250)</f>
        <v>0</v>
      </c>
      <c r="G270" s="90"/>
      <c r="H270" s="93"/>
    </row>
    <row r="271" spans="2:8" ht="15.75">
      <c r="B271" s="58" t="s">
        <v>492</v>
      </c>
      <c r="C271" s="63" t="s">
        <v>74</v>
      </c>
      <c r="D271" s="63" t="s">
        <v>494</v>
      </c>
      <c r="E271" s="63">
        <v>50</v>
      </c>
      <c r="G271" s="32" t="s">
        <v>233</v>
      </c>
      <c r="H271" s="34" t="s">
        <v>325</v>
      </c>
    </row>
    <row r="272" spans="2:8" ht="15.75">
      <c r="B272" s="58" t="s">
        <v>493</v>
      </c>
      <c r="C272" s="63" t="s">
        <v>75</v>
      </c>
      <c r="D272" s="63" t="s">
        <v>494</v>
      </c>
      <c r="E272" s="63">
        <v>54</v>
      </c>
      <c r="G272" s="32" t="s">
        <v>233</v>
      </c>
      <c r="H272" s="34" t="s">
        <v>325</v>
      </c>
    </row>
    <row r="274" spans="2:8" ht="15.75">
      <c r="B274" s="58" t="s">
        <v>495</v>
      </c>
      <c r="C274" s="33" t="s">
        <v>377</v>
      </c>
      <c r="D274" s="33" t="s">
        <v>663</v>
      </c>
      <c r="E274" s="33">
        <v>69.1</v>
      </c>
      <c r="F274" s="33"/>
      <c r="G274" s="32"/>
      <c r="H274" s="34" t="s">
        <v>496</v>
      </c>
    </row>
    <row r="275" spans="2:8" ht="15.75">
      <c r="B275" s="58" t="s">
        <v>497</v>
      </c>
      <c r="C275" s="3" t="s">
        <v>4</v>
      </c>
      <c r="D275" s="33" t="s">
        <v>663</v>
      </c>
      <c r="E275" s="33">
        <v>80.35</v>
      </c>
      <c r="F275" s="33"/>
      <c r="G275" s="32" t="s">
        <v>498</v>
      </c>
      <c r="H275" s="34"/>
    </row>
    <row r="276" spans="2:8" ht="15.75">
      <c r="B276" s="58" t="s">
        <v>255</v>
      </c>
      <c r="C276" s="3" t="s">
        <v>4</v>
      </c>
      <c r="D276" s="33" t="s">
        <v>663</v>
      </c>
      <c r="E276" s="33">
        <v>102.96</v>
      </c>
      <c r="F276" s="33"/>
      <c r="G276" s="32" t="s">
        <v>498</v>
      </c>
      <c r="H276" s="34"/>
    </row>
    <row r="277" spans="2:8" ht="15.75">
      <c r="B277" s="58" t="s">
        <v>499</v>
      </c>
      <c r="C277" s="3" t="s">
        <v>500</v>
      </c>
      <c r="D277" s="33" t="s">
        <v>663</v>
      </c>
      <c r="E277" s="33"/>
      <c r="F277" s="33"/>
      <c r="G277" s="257"/>
      <c r="H277" s="34" t="s">
        <v>237</v>
      </c>
    </row>
    <row r="278" spans="2:8" ht="15.75">
      <c r="B278" s="38" t="s">
        <v>242</v>
      </c>
      <c r="C278" s="7" t="s">
        <v>243</v>
      </c>
      <c r="D278" s="33" t="s">
        <v>663</v>
      </c>
      <c r="E278" s="33">
        <v>19.7</v>
      </c>
      <c r="F278" s="33"/>
      <c r="G278" s="32" t="s">
        <v>244</v>
      </c>
      <c r="H278" s="34" t="s">
        <v>245</v>
      </c>
    </row>
    <row r="279" spans="2:8" ht="31.5">
      <c r="B279" s="256" t="s">
        <v>247</v>
      </c>
      <c r="C279" s="255" t="s">
        <v>377</v>
      </c>
      <c r="D279" s="33" t="s">
        <v>663</v>
      </c>
      <c r="E279" s="33">
        <v>85</v>
      </c>
      <c r="F279" s="33"/>
      <c r="G279" s="32" t="s">
        <v>249</v>
      </c>
      <c r="H279" s="32" t="s">
        <v>248</v>
      </c>
    </row>
    <row r="280" spans="2:8" ht="15.75">
      <c r="B280" s="253" t="s">
        <v>250</v>
      </c>
      <c r="C280" s="33" t="s">
        <v>377</v>
      </c>
      <c r="D280" s="33" t="s">
        <v>663</v>
      </c>
      <c r="E280" s="33">
        <v>25</v>
      </c>
      <c r="F280" s="33"/>
      <c r="G280" s="32"/>
      <c r="H280" s="34"/>
    </row>
    <row r="281" spans="2:8" ht="18.75">
      <c r="B281" s="58" t="s">
        <v>251</v>
      </c>
      <c r="C281" s="33" t="s">
        <v>252</v>
      </c>
      <c r="D281" s="33" t="s">
        <v>663</v>
      </c>
      <c r="E281" s="33">
        <v>10.5</v>
      </c>
      <c r="F281" s="33"/>
      <c r="G281" s="156" t="s">
        <v>227</v>
      </c>
      <c r="H281" s="34"/>
    </row>
    <row r="282" spans="2:8" ht="47.25">
      <c r="B282" s="58" t="s">
        <v>253</v>
      </c>
      <c r="C282" s="66" t="s">
        <v>258</v>
      </c>
      <c r="D282" s="33" t="s">
        <v>663</v>
      </c>
      <c r="E282" s="33">
        <v>15.42</v>
      </c>
      <c r="G282" s="156" t="s">
        <v>254</v>
      </c>
      <c r="H282" s="34"/>
    </row>
    <row r="283" spans="2:8" ht="15.75">
      <c r="B283" s="58" t="s">
        <v>259</v>
      </c>
      <c r="C283" s="33" t="s">
        <v>377</v>
      </c>
      <c r="D283" s="33" t="s">
        <v>663</v>
      </c>
      <c r="E283" s="63">
        <v>104.2</v>
      </c>
      <c r="G283" s="254" t="s">
        <v>256</v>
      </c>
      <c r="H283" s="34" t="s">
        <v>496</v>
      </c>
    </row>
    <row r="284" spans="2:8" ht="16.5" thickBot="1">
      <c r="B284" s="58" t="s">
        <v>261</v>
      </c>
      <c r="C284" s="33" t="s">
        <v>85</v>
      </c>
      <c r="D284" s="33" t="s">
        <v>663</v>
      </c>
      <c r="E284" s="63">
        <v>431.1</v>
      </c>
      <c r="F284" s="1"/>
      <c r="G284" s="32" t="s">
        <v>233</v>
      </c>
      <c r="H284" s="34" t="s">
        <v>325</v>
      </c>
    </row>
    <row r="285" spans="2:8" ht="20.25" customHeight="1" thickBot="1">
      <c r="B285" s="129" t="s">
        <v>264</v>
      </c>
      <c r="C285" s="6"/>
      <c r="D285" s="6"/>
      <c r="E285" s="120">
        <f>SUM(E271:E284)</f>
        <v>1047.33</v>
      </c>
      <c r="F285" s="120">
        <f>SUM(F265:F265)</f>
        <v>0</v>
      </c>
      <c r="G285" s="90"/>
      <c r="H285" s="93"/>
    </row>
    <row r="286" spans="2:8" ht="15.75" customHeight="1">
      <c r="B286" s="58" t="s">
        <v>238</v>
      </c>
      <c r="C286" s="33"/>
      <c r="D286" s="33"/>
      <c r="E286" s="33"/>
      <c r="F286" s="33"/>
      <c r="G286" s="32" t="s">
        <v>240</v>
      </c>
      <c r="H286" s="34"/>
    </row>
    <row r="287" spans="2:8" ht="15.75">
      <c r="B287" s="273" t="s">
        <v>239</v>
      </c>
      <c r="C287" s="33" t="s">
        <v>4</v>
      </c>
      <c r="D287" s="32" t="s">
        <v>268</v>
      </c>
      <c r="E287" s="33">
        <v>43.31</v>
      </c>
      <c r="F287" s="33"/>
      <c r="G287" s="32"/>
      <c r="H287" s="34"/>
    </row>
    <row r="288" spans="2:8" ht="16.5" thickBot="1">
      <c r="B288" s="273" t="s">
        <v>241</v>
      </c>
      <c r="C288" s="33" t="s">
        <v>4</v>
      </c>
      <c r="D288" s="32" t="s">
        <v>268</v>
      </c>
      <c r="E288" s="21">
        <v>57.8</v>
      </c>
      <c r="F288" s="33"/>
      <c r="G288" s="32"/>
      <c r="H288" s="34"/>
    </row>
    <row r="289" spans="2:8" ht="16.5" thickBot="1">
      <c r="B289" s="129" t="s">
        <v>312</v>
      </c>
      <c r="C289" s="123"/>
      <c r="D289" s="123"/>
      <c r="E289" s="157">
        <f>SUM(E287:E288)</f>
        <v>101.11</v>
      </c>
      <c r="F289" s="118">
        <f>SUM(F274:F285)</f>
        <v>0</v>
      </c>
      <c r="G289" s="124"/>
      <c r="H289" s="123"/>
    </row>
    <row r="290" spans="2:8" ht="15.75">
      <c r="B290" s="58" t="s">
        <v>262</v>
      </c>
      <c r="C290" s="33" t="s">
        <v>377</v>
      </c>
      <c r="D290" s="63" t="s">
        <v>246</v>
      </c>
      <c r="E290" s="33">
        <v>5.4</v>
      </c>
      <c r="G290" s="32" t="s">
        <v>233</v>
      </c>
      <c r="H290" s="34" t="s">
        <v>496</v>
      </c>
    </row>
    <row r="291" spans="2:8" ht="16.5" thickBot="1">
      <c r="B291" s="58" t="s">
        <v>308</v>
      </c>
      <c r="C291" s="33" t="s">
        <v>377</v>
      </c>
      <c r="D291" s="63" t="s">
        <v>246</v>
      </c>
      <c r="E291" s="21">
        <v>151.8</v>
      </c>
      <c r="G291" s="32"/>
      <c r="H291" s="34" t="s">
        <v>309</v>
      </c>
    </row>
    <row r="292" spans="2:8" ht="16.5" thickBot="1">
      <c r="B292" s="129" t="s">
        <v>62</v>
      </c>
      <c r="C292" s="123"/>
      <c r="D292" s="123"/>
      <c r="E292" s="157">
        <f>SUM(E290:E291)</f>
        <v>157.20000000000002</v>
      </c>
      <c r="F292" s="118">
        <f>SUM(F277:F288)</f>
        <v>0</v>
      </c>
      <c r="G292" s="124"/>
      <c r="H292" s="123"/>
    </row>
    <row r="293" spans="2:12" ht="16.5" thickBot="1">
      <c r="B293" s="171" t="s">
        <v>128</v>
      </c>
      <c r="C293" s="278"/>
      <c r="D293" s="278"/>
      <c r="E293" s="279">
        <f>E270+E285+E289+E292</f>
        <v>1904.46</v>
      </c>
      <c r="F293" s="280"/>
      <c r="G293" s="281"/>
      <c r="H293" s="278"/>
      <c r="L293" s="274"/>
    </row>
    <row r="294" spans="2:14" s="25" customFormat="1" ht="19.5" thickBot="1">
      <c r="B294" s="337" t="s">
        <v>263</v>
      </c>
      <c r="C294" s="338"/>
      <c r="D294" s="338"/>
      <c r="E294" s="338"/>
      <c r="F294" s="338"/>
      <c r="G294" s="338"/>
      <c r="H294" s="339"/>
      <c r="J294" s="1"/>
      <c r="K294" s="1"/>
      <c r="L294" s="274"/>
      <c r="M294" s="1"/>
      <c r="N294" s="1"/>
    </row>
    <row r="295" spans="2:14" s="25" customFormat="1" ht="18.75">
      <c r="B295" s="52" t="s">
        <v>63</v>
      </c>
      <c r="C295" s="52" t="s">
        <v>76</v>
      </c>
      <c r="D295" s="63" t="s">
        <v>650</v>
      </c>
      <c r="E295" s="46">
        <v>96</v>
      </c>
      <c r="F295" s="277"/>
      <c r="J295" s="1"/>
      <c r="K295" s="1"/>
      <c r="L295" s="274"/>
      <c r="M295" s="1"/>
      <c r="N295" s="1"/>
    </row>
    <row r="296" spans="2:14" s="25" customFormat="1" ht="18.75">
      <c r="B296" s="58" t="s">
        <v>64</v>
      </c>
      <c r="C296" s="58" t="s">
        <v>77</v>
      </c>
      <c r="D296" s="63" t="s">
        <v>651</v>
      </c>
      <c r="E296" s="33">
        <v>104.4</v>
      </c>
      <c r="F296" s="275"/>
      <c r="J296" s="1"/>
      <c r="K296" s="1"/>
      <c r="L296" s="274"/>
      <c r="M296" s="276" t="s">
        <v>103</v>
      </c>
      <c r="N296" s="1"/>
    </row>
    <row r="297" spans="2:14" s="25" customFormat="1" ht="18.75">
      <c r="B297" s="58" t="s">
        <v>65</v>
      </c>
      <c r="C297" s="58" t="s">
        <v>78</v>
      </c>
      <c r="D297" s="63" t="s">
        <v>650</v>
      </c>
      <c r="E297" s="33">
        <f>58.3*2</f>
        <v>116.6</v>
      </c>
      <c r="F297" s="275"/>
      <c r="J297" s="1"/>
      <c r="K297" s="1"/>
      <c r="L297" s="274"/>
      <c r="M297" s="276" t="s">
        <v>104</v>
      </c>
      <c r="N297" s="1"/>
    </row>
    <row r="298" spans="2:14" s="25" customFormat="1" ht="18.75">
      <c r="B298" s="58" t="s">
        <v>66</v>
      </c>
      <c r="C298" s="58" t="s">
        <v>79</v>
      </c>
      <c r="D298" s="63" t="s">
        <v>650</v>
      </c>
      <c r="E298" s="33">
        <v>51.2</v>
      </c>
      <c r="F298" s="275"/>
      <c r="J298" s="1"/>
      <c r="K298" s="1"/>
      <c r="L298" s="274"/>
      <c r="M298" s="1"/>
      <c r="N298" s="1"/>
    </row>
    <row r="299" spans="2:14" s="25" customFormat="1" ht="18.75">
      <c r="B299" s="58" t="s">
        <v>67</v>
      </c>
      <c r="C299" s="58" t="s">
        <v>80</v>
      </c>
      <c r="D299" s="63" t="s">
        <v>650</v>
      </c>
      <c r="E299" s="33">
        <v>104</v>
      </c>
      <c r="F299" s="275"/>
      <c r="J299" s="1"/>
      <c r="K299" s="1"/>
      <c r="L299" s="274"/>
      <c r="M299" s="1"/>
      <c r="N299" s="1"/>
    </row>
    <row r="300" spans="2:14" s="25" customFormat="1" ht="18.75">
      <c r="B300" s="58" t="s">
        <v>68</v>
      </c>
      <c r="C300" s="58" t="s">
        <v>81</v>
      </c>
      <c r="D300" s="63" t="s">
        <v>651</v>
      </c>
      <c r="E300" s="33">
        <f>51.6*2</f>
        <v>103.2</v>
      </c>
      <c r="F300" s="275"/>
      <c r="J300" s="1"/>
      <c r="K300" s="1"/>
      <c r="L300" s="274"/>
      <c r="M300" s="1"/>
      <c r="N300" s="1"/>
    </row>
    <row r="301" spans="2:14" s="25" customFormat="1" ht="18.75">
      <c r="B301" s="58" t="s">
        <v>69</v>
      </c>
      <c r="C301" s="58" t="s">
        <v>82</v>
      </c>
      <c r="D301" s="63" t="s">
        <v>651</v>
      </c>
      <c r="E301" s="33">
        <f>50.2*2</f>
        <v>100.4</v>
      </c>
      <c r="F301" s="275"/>
      <c r="J301" s="1"/>
      <c r="K301" s="1"/>
      <c r="L301" s="274"/>
      <c r="M301" s="1"/>
      <c r="N301" s="1"/>
    </row>
    <row r="302" spans="2:14" s="25" customFormat="1" ht="18.75">
      <c r="B302" s="58" t="s">
        <v>46</v>
      </c>
      <c r="C302" s="58" t="s">
        <v>84</v>
      </c>
      <c r="D302" s="63" t="s">
        <v>651</v>
      </c>
      <c r="E302" s="33">
        <v>48</v>
      </c>
      <c r="F302" s="275"/>
      <c r="J302" s="1"/>
      <c r="K302" s="1"/>
      <c r="L302" s="274"/>
      <c r="M302" s="1"/>
      <c r="N302" s="1"/>
    </row>
    <row r="303" spans="2:12" ht="15.75">
      <c r="B303" s="86" t="s">
        <v>83</v>
      </c>
      <c r="C303" s="33" t="s">
        <v>85</v>
      </c>
      <c r="D303" s="28" t="s">
        <v>650</v>
      </c>
      <c r="E303" s="49">
        <f>39.2+33</f>
        <v>72.2</v>
      </c>
      <c r="F303" s="49"/>
      <c r="G303" s="1"/>
      <c r="L303" s="274"/>
    </row>
    <row r="304" spans="2:12" ht="15.75">
      <c r="B304" s="58" t="s">
        <v>87</v>
      </c>
      <c r="C304" s="33" t="s">
        <v>85</v>
      </c>
      <c r="D304" s="33" t="s">
        <v>651</v>
      </c>
      <c r="E304" s="33">
        <v>36</v>
      </c>
      <c r="F304" s="33"/>
      <c r="G304" s="1"/>
      <c r="L304" s="274"/>
    </row>
    <row r="305" spans="2:12" ht="32.25" thickBot="1">
      <c r="B305" s="58" t="s">
        <v>125</v>
      </c>
      <c r="C305" s="33" t="s">
        <v>126</v>
      </c>
      <c r="D305" s="33" t="s">
        <v>650</v>
      </c>
      <c r="E305" s="33">
        <v>49.47</v>
      </c>
      <c r="F305" s="33"/>
      <c r="G305" s="256" t="s">
        <v>124</v>
      </c>
      <c r="H305" s="34"/>
      <c r="L305" s="274"/>
    </row>
    <row r="306" spans="2:12" ht="16.5" thickBot="1">
      <c r="B306" s="129" t="s">
        <v>5</v>
      </c>
      <c r="C306" s="6"/>
      <c r="D306" s="6"/>
      <c r="E306" s="120">
        <f>SUM(E297:E305)</f>
        <v>681.07</v>
      </c>
      <c r="F306" s="120">
        <f>SUM(F285:F285)</f>
        <v>0</v>
      </c>
      <c r="G306" s="90"/>
      <c r="H306" s="93"/>
      <c r="L306" s="274"/>
    </row>
    <row r="307" spans="2:12" ht="15.75">
      <c r="B307" s="58" t="s">
        <v>261</v>
      </c>
      <c r="C307" s="33" t="s">
        <v>85</v>
      </c>
      <c r="D307" s="33" t="s">
        <v>663</v>
      </c>
      <c r="E307" s="33">
        <v>56.9</v>
      </c>
      <c r="F307" s="1"/>
      <c r="G307" s="32" t="s">
        <v>233</v>
      </c>
      <c r="H307" s="34" t="s">
        <v>325</v>
      </c>
      <c r="L307" s="274"/>
    </row>
    <row r="308" spans="2:12" ht="31.5">
      <c r="B308" s="58" t="s">
        <v>86</v>
      </c>
      <c r="C308" s="33" t="s">
        <v>4</v>
      </c>
      <c r="D308" s="33" t="s">
        <v>663</v>
      </c>
      <c r="E308" s="33">
        <f>79.15*2</f>
        <v>158.3</v>
      </c>
      <c r="G308" s="32" t="s">
        <v>233</v>
      </c>
      <c r="H308" s="34" t="s">
        <v>496</v>
      </c>
      <c r="J308" s="128"/>
      <c r="L308" s="274"/>
    </row>
    <row r="309" spans="2:12" ht="15.75">
      <c r="B309" s="86" t="s">
        <v>88</v>
      </c>
      <c r="C309" s="49" t="s">
        <v>377</v>
      </c>
      <c r="D309" s="49" t="s">
        <v>663</v>
      </c>
      <c r="E309" s="49">
        <v>150</v>
      </c>
      <c r="G309" s="50" t="s">
        <v>233</v>
      </c>
      <c r="H309" s="34" t="s">
        <v>496</v>
      </c>
      <c r="L309" s="274"/>
    </row>
    <row r="310" spans="2:12" ht="19.5" customHeight="1">
      <c r="B310" s="58" t="s">
        <v>107</v>
      </c>
      <c r="C310" s="336" t="s">
        <v>106</v>
      </c>
      <c r="D310" s="33" t="s">
        <v>663</v>
      </c>
      <c r="E310" s="33">
        <v>53</v>
      </c>
      <c r="F310" s="33"/>
      <c r="G310" s="342" t="s">
        <v>123</v>
      </c>
      <c r="H310" s="342" t="s">
        <v>105</v>
      </c>
      <c r="L310" s="274"/>
    </row>
    <row r="311" spans="2:8" ht="31.5">
      <c r="B311" s="58" t="s">
        <v>108</v>
      </c>
      <c r="C311" s="336"/>
      <c r="D311" s="33" t="s">
        <v>663</v>
      </c>
      <c r="E311" s="33">
        <v>25</v>
      </c>
      <c r="F311" s="33"/>
      <c r="G311" s="342"/>
      <c r="H311" s="342"/>
    </row>
    <row r="312" spans="2:8" ht="15.75">
      <c r="B312" s="58" t="s">
        <v>109</v>
      </c>
      <c r="C312" s="336"/>
      <c r="D312" s="33" t="s">
        <v>663</v>
      </c>
      <c r="E312" s="33">
        <v>52</v>
      </c>
      <c r="F312" s="33"/>
      <c r="G312" s="342"/>
      <c r="H312" s="342"/>
    </row>
    <row r="313" spans="2:8" ht="15.75">
      <c r="B313" s="58" t="s">
        <v>110</v>
      </c>
      <c r="C313" s="33" t="s">
        <v>4</v>
      </c>
      <c r="D313" s="33" t="s">
        <v>663</v>
      </c>
      <c r="E313" s="33">
        <v>50</v>
      </c>
      <c r="F313" s="33"/>
      <c r="G313" s="342"/>
      <c r="H313" s="342"/>
    </row>
    <row r="314" spans="2:8" ht="15.75">
      <c r="B314" s="58" t="s">
        <v>112</v>
      </c>
      <c r="C314" s="336" t="s">
        <v>113</v>
      </c>
      <c r="D314" s="33" t="s">
        <v>663</v>
      </c>
      <c r="E314" s="33">
        <v>81.83</v>
      </c>
      <c r="F314" s="33"/>
      <c r="G314" s="336" t="s">
        <v>117</v>
      </c>
      <c r="H314" s="336" t="s">
        <v>114</v>
      </c>
    </row>
    <row r="315" spans="2:8" ht="15.75">
      <c r="B315" s="58" t="s">
        <v>115</v>
      </c>
      <c r="C315" s="336"/>
      <c r="D315" s="33" t="s">
        <v>663</v>
      </c>
      <c r="E315" s="33">
        <v>54.8</v>
      </c>
      <c r="F315" s="33"/>
      <c r="G315" s="336"/>
      <c r="H315" s="336"/>
    </row>
    <row r="316" spans="2:8" ht="15.75">
      <c r="B316" s="58" t="s">
        <v>116</v>
      </c>
      <c r="C316" s="336"/>
      <c r="D316" s="33" t="s">
        <v>663</v>
      </c>
      <c r="E316" s="33">
        <v>49.3</v>
      </c>
      <c r="F316" s="33"/>
      <c r="G316" s="336"/>
      <c r="H316" s="336"/>
    </row>
    <row r="317" spans="2:8" ht="31.5" customHeight="1">
      <c r="B317" s="58" t="s">
        <v>118</v>
      </c>
      <c r="C317" s="33" t="s">
        <v>4</v>
      </c>
      <c r="D317" s="33" t="s">
        <v>663</v>
      </c>
      <c r="E317" s="33">
        <f>26+25.86</f>
        <v>51.86</v>
      </c>
      <c r="G317" s="334" t="s">
        <v>119</v>
      </c>
      <c r="H317" s="336" t="s">
        <v>120</v>
      </c>
    </row>
    <row r="318" spans="2:8" ht="15.75">
      <c r="B318" s="86" t="s">
        <v>121</v>
      </c>
      <c r="C318" s="49" t="s">
        <v>4</v>
      </c>
      <c r="D318" s="49" t="s">
        <v>663</v>
      </c>
      <c r="E318" s="49">
        <f>26.07+25.86</f>
        <v>51.93</v>
      </c>
      <c r="G318" s="343"/>
      <c r="H318" s="336"/>
    </row>
    <row r="319" spans="2:8" ht="15.75">
      <c r="B319" s="58" t="s">
        <v>61</v>
      </c>
      <c r="C319" s="33" t="s">
        <v>377</v>
      </c>
      <c r="D319" s="33" t="s">
        <v>663</v>
      </c>
      <c r="E319" s="33">
        <v>23</v>
      </c>
      <c r="F319" s="33"/>
      <c r="G319" s="58" t="s">
        <v>655</v>
      </c>
      <c r="H319" s="34" t="s">
        <v>496</v>
      </c>
    </row>
    <row r="320" spans="2:8" ht="16.5" thickBot="1">
      <c r="B320" s="58" t="s">
        <v>122</v>
      </c>
      <c r="C320" s="33" t="s">
        <v>377</v>
      </c>
      <c r="D320" s="33" t="s">
        <v>663</v>
      </c>
      <c r="E320" s="33">
        <v>106.3</v>
      </c>
      <c r="F320" s="33"/>
      <c r="G320" s="32" t="s">
        <v>123</v>
      </c>
      <c r="H320" s="34" t="s">
        <v>496</v>
      </c>
    </row>
    <row r="321" spans="2:8" ht="16.5" thickBot="1">
      <c r="B321" s="129" t="s">
        <v>264</v>
      </c>
      <c r="C321" s="6"/>
      <c r="D321" s="6"/>
      <c r="E321" s="120">
        <f>SUM(E307:E320)</f>
        <v>964.2199999999999</v>
      </c>
      <c r="F321" s="120">
        <f>SUM(F301:F301)</f>
        <v>0</v>
      </c>
      <c r="G321" s="90"/>
      <c r="H321" s="93"/>
    </row>
    <row r="322" spans="2:8" ht="31.5">
      <c r="B322" s="58" t="s">
        <v>90</v>
      </c>
      <c r="C322" s="33" t="s">
        <v>377</v>
      </c>
      <c r="D322" s="33" t="s">
        <v>89</v>
      </c>
      <c r="E322" s="33">
        <v>17</v>
      </c>
      <c r="G322" s="32" t="s">
        <v>233</v>
      </c>
      <c r="H322" s="34" t="s">
        <v>496</v>
      </c>
    </row>
    <row r="323" spans="2:8" ht="22.5" customHeight="1">
      <c r="B323" s="58" t="s">
        <v>101</v>
      </c>
      <c r="C323" s="33" t="s">
        <v>377</v>
      </c>
      <c r="D323" s="33" t="s">
        <v>235</v>
      </c>
      <c r="E323" s="33">
        <v>5</v>
      </c>
      <c r="G323" s="32" t="s">
        <v>233</v>
      </c>
      <c r="H323" s="34" t="s">
        <v>496</v>
      </c>
    </row>
    <row r="324" spans="2:8" ht="16.5" thickBot="1">
      <c r="B324" s="58" t="s">
        <v>102</v>
      </c>
      <c r="C324" s="33" t="s">
        <v>377</v>
      </c>
      <c r="D324" s="33" t="s">
        <v>235</v>
      </c>
      <c r="E324" s="21">
        <v>10.8</v>
      </c>
      <c r="G324" s="32" t="s">
        <v>233</v>
      </c>
      <c r="H324" s="34" t="s">
        <v>496</v>
      </c>
    </row>
    <row r="325" spans="2:8" ht="16.5" thickBot="1">
      <c r="B325" s="129" t="s">
        <v>62</v>
      </c>
      <c r="C325" s="123"/>
      <c r="D325" s="123"/>
      <c r="E325" s="157">
        <f>SUM(E322:E324)</f>
        <v>32.8</v>
      </c>
      <c r="F325" s="118">
        <f>SUM(F310:F321)</f>
        <v>0</v>
      </c>
      <c r="G325" s="124"/>
      <c r="H325" s="123"/>
    </row>
    <row r="326" spans="2:8" ht="16.5" thickBot="1">
      <c r="B326" s="171" t="s">
        <v>129</v>
      </c>
      <c r="C326" s="278"/>
      <c r="D326" s="278"/>
      <c r="E326" s="279">
        <f>E306+E321+E325</f>
        <v>1678.09</v>
      </c>
      <c r="F326" s="280"/>
      <c r="G326" s="281"/>
      <c r="H326" s="278"/>
    </row>
    <row r="327" spans="2:8" ht="19.5" thickBot="1">
      <c r="B327" s="337" t="s">
        <v>127</v>
      </c>
      <c r="C327" s="338"/>
      <c r="D327" s="338"/>
      <c r="E327" s="338"/>
      <c r="F327" s="338"/>
      <c r="G327" s="338"/>
      <c r="H327" s="339"/>
    </row>
    <row r="328" spans="2:8" ht="15.75">
      <c r="B328" s="52" t="s">
        <v>142</v>
      </c>
      <c r="C328" s="52" t="s">
        <v>134</v>
      </c>
      <c r="D328" s="46" t="s">
        <v>651</v>
      </c>
      <c r="E328" s="46">
        <v>86</v>
      </c>
      <c r="G328" s="311" t="s">
        <v>233</v>
      </c>
      <c r="H328" s="311" t="s">
        <v>325</v>
      </c>
    </row>
    <row r="329" spans="2:12" ht="15.75">
      <c r="B329" s="58" t="s">
        <v>18</v>
      </c>
      <c r="C329" s="58" t="s">
        <v>135</v>
      </c>
      <c r="D329" s="28" t="s">
        <v>650</v>
      </c>
      <c r="E329" s="33">
        <v>5.7</v>
      </c>
      <c r="G329" s="311"/>
      <c r="H329" s="311"/>
      <c r="L329" s="274"/>
    </row>
    <row r="330" spans="2:12" ht="15.75">
      <c r="B330" s="58" t="s">
        <v>143</v>
      </c>
      <c r="C330" s="58" t="s">
        <v>136</v>
      </c>
      <c r="D330" s="28" t="s">
        <v>650</v>
      </c>
      <c r="E330" s="33">
        <v>84</v>
      </c>
      <c r="G330" s="311"/>
      <c r="H330" s="311"/>
      <c r="L330" s="274"/>
    </row>
    <row r="331" spans="2:12" ht="15.75">
      <c r="B331" s="58" t="s">
        <v>460</v>
      </c>
      <c r="C331" s="58" t="s">
        <v>137</v>
      </c>
      <c r="D331" s="28" t="s">
        <v>650</v>
      </c>
      <c r="E331" s="33">
        <v>115.2</v>
      </c>
      <c r="G331" s="311"/>
      <c r="H331" s="311"/>
      <c r="L331" s="274"/>
    </row>
    <row r="332" spans="2:12" ht="15.75">
      <c r="B332" s="58" t="s">
        <v>144</v>
      </c>
      <c r="C332" s="58" t="s">
        <v>138</v>
      </c>
      <c r="D332" s="28" t="s">
        <v>650</v>
      </c>
      <c r="E332" s="33">
        <v>102</v>
      </c>
      <c r="G332" s="311"/>
      <c r="H332" s="311"/>
      <c r="L332" s="274"/>
    </row>
    <row r="333" spans="2:12" ht="15.75">
      <c r="B333" s="58" t="s">
        <v>145</v>
      </c>
      <c r="C333" s="58" t="s">
        <v>139</v>
      </c>
      <c r="D333" s="33" t="s">
        <v>651</v>
      </c>
      <c r="E333" s="33">
        <v>48</v>
      </c>
      <c r="G333" s="311"/>
      <c r="H333" s="311"/>
      <c r="L333" s="274"/>
    </row>
    <row r="334" spans="2:8" ht="15.75">
      <c r="B334" s="58" t="s">
        <v>149</v>
      </c>
      <c r="C334" s="58" t="s">
        <v>140</v>
      </c>
      <c r="D334" s="28" t="s">
        <v>650</v>
      </c>
      <c r="E334" s="33">
        <v>94.3</v>
      </c>
      <c r="G334" s="311"/>
      <c r="H334" s="311"/>
    </row>
    <row r="335" spans="2:8" ht="15.75">
      <c r="B335" s="58" t="s">
        <v>150</v>
      </c>
      <c r="C335" s="58" t="s">
        <v>139</v>
      </c>
      <c r="D335" s="33" t="s">
        <v>651</v>
      </c>
      <c r="E335" s="33">
        <v>55</v>
      </c>
      <c r="G335" s="311"/>
      <c r="H335" s="311"/>
    </row>
    <row r="336" spans="2:8" ht="15.75">
      <c r="B336" s="58" t="s">
        <v>9</v>
      </c>
      <c r="C336" s="58" t="s">
        <v>141</v>
      </c>
      <c r="D336" s="28" t="s">
        <v>650</v>
      </c>
      <c r="E336" s="33">
        <v>55.9</v>
      </c>
      <c r="G336" s="311"/>
      <c r="H336" s="311"/>
    </row>
    <row r="337" spans="2:8" ht="15.75">
      <c r="B337" s="58" t="s">
        <v>151</v>
      </c>
      <c r="C337" s="58" t="s">
        <v>146</v>
      </c>
      <c r="D337" s="63" t="s">
        <v>650</v>
      </c>
      <c r="E337" s="33">
        <v>68</v>
      </c>
      <c r="F337" s="11"/>
      <c r="G337" s="312"/>
      <c r="H337" s="312"/>
    </row>
    <row r="338" spans="2:8" ht="15.75">
      <c r="B338" s="313" t="s">
        <v>157</v>
      </c>
      <c r="C338" s="313" t="s">
        <v>158</v>
      </c>
      <c r="D338" s="33" t="s">
        <v>651</v>
      </c>
      <c r="E338" s="282">
        <v>168</v>
      </c>
      <c r="F338" s="33"/>
      <c r="G338" s="313" t="s">
        <v>159</v>
      </c>
      <c r="H338" s="313" t="s">
        <v>160</v>
      </c>
    </row>
    <row r="339" spans="2:8" ht="15.75">
      <c r="B339" s="313"/>
      <c r="C339" s="313"/>
      <c r="D339" s="33" t="s">
        <v>650</v>
      </c>
      <c r="E339" s="282">
        <v>41.42</v>
      </c>
      <c r="F339" s="33"/>
      <c r="G339" s="313"/>
      <c r="H339" s="313"/>
    </row>
    <row r="340" spans="2:14" ht="15.75">
      <c r="B340" s="55" t="s">
        <v>170</v>
      </c>
      <c r="C340" s="33" t="s">
        <v>377</v>
      </c>
      <c r="D340" s="33" t="s">
        <v>650</v>
      </c>
      <c r="E340" s="282">
        <v>16.6</v>
      </c>
      <c r="F340" s="33"/>
      <c r="G340" s="283" t="s">
        <v>169</v>
      </c>
      <c r="H340" s="34" t="s">
        <v>496</v>
      </c>
      <c r="M340" s="40"/>
      <c r="N340" s="43"/>
    </row>
    <row r="341" spans="2:8" ht="50.25" customHeight="1" thickBot="1">
      <c r="B341" s="55" t="s">
        <v>177</v>
      </c>
      <c r="C341" s="33" t="s">
        <v>377</v>
      </c>
      <c r="D341" s="33" t="s">
        <v>650</v>
      </c>
      <c r="E341" s="3">
        <v>26.8</v>
      </c>
      <c r="G341" s="55" t="s">
        <v>179</v>
      </c>
      <c r="H341" s="144" t="s">
        <v>178</v>
      </c>
    </row>
    <row r="342" spans="2:8" ht="16.5" thickBot="1">
      <c r="B342" s="129" t="s">
        <v>5</v>
      </c>
      <c r="C342" s="6"/>
      <c r="D342" s="6"/>
      <c r="E342" s="120">
        <f>SUM(E328:E341)</f>
        <v>966.9199999999998</v>
      </c>
      <c r="F342" s="120">
        <f>SUM(F321:F321)</f>
        <v>0</v>
      </c>
      <c r="G342" s="90"/>
      <c r="H342" s="93"/>
    </row>
    <row r="343" spans="2:8" ht="47.25">
      <c r="B343" s="55" t="s">
        <v>91</v>
      </c>
      <c r="C343" s="66" t="s">
        <v>377</v>
      </c>
      <c r="D343" s="55" t="s">
        <v>92</v>
      </c>
      <c r="E343" s="33">
        <v>66.7</v>
      </c>
      <c r="F343" s="290"/>
      <c r="G343" s="55" t="s">
        <v>96</v>
      </c>
      <c r="H343" s="55" t="s">
        <v>93</v>
      </c>
    </row>
    <row r="344" spans="2:12" ht="47.25">
      <c r="B344" s="55" t="s">
        <v>94</v>
      </c>
      <c r="C344" s="66" t="s">
        <v>377</v>
      </c>
      <c r="D344" s="55" t="s">
        <v>92</v>
      </c>
      <c r="E344" s="33">
        <v>66</v>
      </c>
      <c r="F344" s="290"/>
      <c r="G344" s="55" t="s">
        <v>95</v>
      </c>
      <c r="H344" s="55" t="s">
        <v>93</v>
      </c>
      <c r="J344" s="128"/>
      <c r="L344" s="274"/>
    </row>
    <row r="345" spans="2:8" ht="48" thickBot="1">
      <c r="B345" s="55" t="s">
        <v>91</v>
      </c>
      <c r="C345" s="66" t="s">
        <v>377</v>
      </c>
      <c r="D345" s="55" t="s">
        <v>92</v>
      </c>
      <c r="E345" s="33">
        <v>96.3</v>
      </c>
      <c r="F345" s="290"/>
      <c r="G345" s="55" t="s">
        <v>97</v>
      </c>
      <c r="H345" s="55" t="s">
        <v>93</v>
      </c>
    </row>
    <row r="346" spans="2:8" ht="16.5" thickBot="1">
      <c r="B346" s="129" t="s">
        <v>98</v>
      </c>
      <c r="C346" s="6"/>
      <c r="D346" s="6"/>
      <c r="E346" s="120">
        <f>SUM(E343:E345)</f>
        <v>229</v>
      </c>
      <c r="F346" s="120">
        <f>SUM(F325:F325)</f>
        <v>0</v>
      </c>
      <c r="G346" s="90"/>
      <c r="H346" s="93"/>
    </row>
    <row r="347" spans="2:8" ht="31.5">
      <c r="B347" s="58" t="s">
        <v>131</v>
      </c>
      <c r="C347" s="336" t="s">
        <v>130</v>
      </c>
      <c r="D347" s="336" t="s">
        <v>663</v>
      </c>
      <c r="E347" s="33">
        <v>61</v>
      </c>
      <c r="F347" s="33"/>
      <c r="G347" s="342" t="s">
        <v>132</v>
      </c>
      <c r="H347" s="336" t="s">
        <v>114</v>
      </c>
    </row>
    <row r="348" spans="2:8" ht="31.5">
      <c r="B348" s="58" t="s">
        <v>133</v>
      </c>
      <c r="C348" s="336"/>
      <c r="D348" s="336"/>
      <c r="E348" s="33">
        <v>53</v>
      </c>
      <c r="F348" s="33"/>
      <c r="G348" s="342"/>
      <c r="H348" s="336"/>
    </row>
    <row r="349" spans="2:8" ht="15.75">
      <c r="B349" s="58" t="s">
        <v>43</v>
      </c>
      <c r="C349" s="34" t="s">
        <v>152</v>
      </c>
      <c r="D349" s="33" t="s">
        <v>663</v>
      </c>
      <c r="E349" s="33">
        <v>40.5</v>
      </c>
      <c r="F349" s="33"/>
      <c r="G349" s="32" t="s">
        <v>233</v>
      </c>
      <c r="H349" s="64"/>
    </row>
    <row r="350" spans="2:8" ht="15.75">
      <c r="B350" s="58" t="s">
        <v>153</v>
      </c>
      <c r="C350" s="33" t="s">
        <v>377</v>
      </c>
      <c r="D350" s="33" t="s">
        <v>663</v>
      </c>
      <c r="E350" s="33">
        <v>159.1</v>
      </c>
      <c r="F350" s="33"/>
      <c r="G350" s="32" t="s">
        <v>154</v>
      </c>
      <c r="H350" s="64"/>
    </row>
    <row r="351" spans="2:8" ht="15.75">
      <c r="B351" s="313" t="s">
        <v>161</v>
      </c>
      <c r="C351" s="342" t="s">
        <v>377</v>
      </c>
      <c r="D351" s="342" t="s">
        <v>663</v>
      </c>
      <c r="E351" s="33">
        <v>1024.8</v>
      </c>
      <c r="F351" s="33"/>
      <c r="G351" s="34" t="s">
        <v>162</v>
      </c>
      <c r="H351" s="336" t="s">
        <v>165</v>
      </c>
    </row>
    <row r="352" spans="2:8" ht="31.5">
      <c r="B352" s="313"/>
      <c r="C352" s="342"/>
      <c r="D352" s="342"/>
      <c r="E352" s="33">
        <v>583.25</v>
      </c>
      <c r="F352" s="33"/>
      <c r="G352" s="55" t="s">
        <v>163</v>
      </c>
      <c r="H352" s="336"/>
    </row>
    <row r="353" spans="2:8" ht="31.5" customHeight="1">
      <c r="B353" s="313"/>
      <c r="C353" s="342"/>
      <c r="D353" s="342"/>
      <c r="E353" s="33">
        <v>297.5</v>
      </c>
      <c r="F353" s="33"/>
      <c r="G353" s="55" t="s">
        <v>164</v>
      </c>
      <c r="H353" s="336"/>
    </row>
    <row r="354" spans="2:7" ht="15.75">
      <c r="B354" s="9" t="s">
        <v>174</v>
      </c>
      <c r="C354" s="3" t="s">
        <v>175</v>
      </c>
      <c r="D354" s="33" t="s">
        <v>663</v>
      </c>
      <c r="E354" s="3">
        <v>84.83</v>
      </c>
      <c r="G354" s="2" t="s">
        <v>176</v>
      </c>
    </row>
    <row r="355" spans="2:8" ht="47.25">
      <c r="B355" s="55" t="s">
        <v>177</v>
      </c>
      <c r="C355" s="33" t="s">
        <v>377</v>
      </c>
      <c r="D355" s="33" t="s">
        <v>663</v>
      </c>
      <c r="E355" s="33">
        <v>26.2</v>
      </c>
      <c r="G355" s="55" t="s">
        <v>179</v>
      </c>
      <c r="H355" s="144" t="s">
        <v>178</v>
      </c>
    </row>
    <row r="356" spans="2:8" ht="16.5" thickBot="1">
      <c r="B356" s="286" t="s">
        <v>122</v>
      </c>
      <c r="C356" s="46" t="s">
        <v>377</v>
      </c>
      <c r="D356" s="46" t="s">
        <v>663</v>
      </c>
      <c r="E356" s="3">
        <v>126.7</v>
      </c>
      <c r="G356" s="32" t="s">
        <v>123</v>
      </c>
      <c r="H356" s="34" t="s">
        <v>496</v>
      </c>
    </row>
    <row r="357" spans="2:8" ht="16.5" thickBot="1">
      <c r="B357" s="129" t="s">
        <v>264</v>
      </c>
      <c r="C357" s="6"/>
      <c r="D357" s="6"/>
      <c r="E357" s="120">
        <f>SUM(E347:E356)</f>
        <v>2456.8799999999997</v>
      </c>
      <c r="F357" s="120">
        <f>SUM(F332:F332)</f>
        <v>0</v>
      </c>
      <c r="G357" s="90"/>
      <c r="H357" s="93"/>
    </row>
    <row r="358" spans="2:8" ht="15.75">
      <c r="B358" s="58" t="s">
        <v>147</v>
      </c>
      <c r="C358" s="33" t="s">
        <v>377</v>
      </c>
      <c r="D358" s="33" t="s">
        <v>235</v>
      </c>
      <c r="E358" s="33">
        <v>9.4</v>
      </c>
      <c r="F358" s="33"/>
      <c r="G358" s="32" t="s">
        <v>148</v>
      </c>
      <c r="H358" s="34"/>
    </row>
    <row r="359" spans="2:8" ht="31.5">
      <c r="B359" s="9" t="s">
        <v>182</v>
      </c>
      <c r="C359" s="33" t="s">
        <v>377</v>
      </c>
      <c r="D359" s="33" t="s">
        <v>235</v>
      </c>
      <c r="E359" s="33">
        <v>8</v>
      </c>
      <c r="F359" s="33"/>
      <c r="G359" s="32" t="s">
        <v>155</v>
      </c>
      <c r="H359" s="34" t="s">
        <v>156</v>
      </c>
    </row>
    <row r="360" spans="2:8" ht="15.75">
      <c r="B360" s="9" t="s">
        <v>166</v>
      </c>
      <c r="C360" s="33" t="s">
        <v>377</v>
      </c>
      <c r="D360" s="33" t="s">
        <v>235</v>
      </c>
      <c r="E360" s="33">
        <v>9</v>
      </c>
      <c r="F360" s="33"/>
      <c r="G360" s="32" t="s">
        <v>167</v>
      </c>
      <c r="H360" s="34" t="s">
        <v>168</v>
      </c>
    </row>
    <row r="361" spans="2:8" ht="31.5">
      <c r="B361" s="55" t="s">
        <v>171</v>
      </c>
      <c r="C361" s="33" t="s">
        <v>377</v>
      </c>
      <c r="D361" s="33" t="s">
        <v>235</v>
      </c>
      <c r="E361" s="33">
        <v>4.15</v>
      </c>
      <c r="F361" s="33"/>
      <c r="G361" s="284" t="s">
        <v>169</v>
      </c>
      <c r="H361" s="284" t="s">
        <v>496</v>
      </c>
    </row>
    <row r="362" spans="2:8" ht="31.5">
      <c r="B362" s="58" t="s">
        <v>172</v>
      </c>
      <c r="C362" s="33" t="s">
        <v>377</v>
      </c>
      <c r="D362" s="33" t="s">
        <v>235</v>
      </c>
      <c r="E362" s="33">
        <v>5.2</v>
      </c>
      <c r="F362" s="33"/>
      <c r="G362" s="284" t="s">
        <v>173</v>
      </c>
      <c r="H362" s="284" t="s">
        <v>496</v>
      </c>
    </row>
    <row r="363" spans="2:8" ht="15" customHeight="1" thickBot="1">
      <c r="B363" s="58" t="s">
        <v>181</v>
      </c>
      <c r="C363" s="33" t="s">
        <v>377</v>
      </c>
      <c r="D363" s="33" t="s">
        <v>235</v>
      </c>
      <c r="E363" s="21">
        <v>8</v>
      </c>
      <c r="F363" s="33"/>
      <c r="G363" s="32" t="s">
        <v>180</v>
      </c>
      <c r="H363" s="34" t="s">
        <v>168</v>
      </c>
    </row>
    <row r="364" spans="2:8" ht="16.5" thickBot="1">
      <c r="B364" s="129" t="s">
        <v>62</v>
      </c>
      <c r="C364" s="123"/>
      <c r="D364" s="123"/>
      <c r="E364" s="157">
        <f>SUM(E358:E363)</f>
        <v>43.75</v>
      </c>
      <c r="F364" s="118">
        <f>SUM(F348:F360)</f>
        <v>0</v>
      </c>
      <c r="G364" s="124"/>
      <c r="H364" s="123"/>
    </row>
    <row r="365" spans="2:8" ht="16.5" thickBot="1">
      <c r="B365" s="171" t="s">
        <v>184</v>
      </c>
      <c r="C365" s="278"/>
      <c r="D365" s="278"/>
      <c r="E365" s="279">
        <f>E342+E357+E364</f>
        <v>3467.5499999999993</v>
      </c>
      <c r="F365" s="280"/>
      <c r="G365" s="281"/>
      <c r="H365" s="278"/>
    </row>
    <row r="366" spans="2:8" ht="19.5" thickBot="1">
      <c r="B366" s="337" t="s">
        <v>274</v>
      </c>
      <c r="C366" s="338"/>
      <c r="D366" s="338"/>
      <c r="E366" s="338"/>
      <c r="F366" s="338"/>
      <c r="G366" s="338"/>
      <c r="H366" s="339"/>
    </row>
    <row r="367" spans="2:8" ht="47.25">
      <c r="B367" s="58" t="s">
        <v>285</v>
      </c>
      <c r="C367" s="33" t="s">
        <v>275</v>
      </c>
      <c r="D367" s="33" t="s">
        <v>663</v>
      </c>
      <c r="E367" s="33">
        <v>20.2</v>
      </c>
      <c r="F367" s="33"/>
      <c r="G367" s="34" t="s">
        <v>277</v>
      </c>
      <c r="H367" s="34"/>
    </row>
    <row r="368" spans="2:8" ht="15.75">
      <c r="B368" s="58" t="s">
        <v>276</v>
      </c>
      <c r="C368" s="46" t="s">
        <v>377</v>
      </c>
      <c r="D368" s="33" t="s">
        <v>663</v>
      </c>
      <c r="E368" s="33">
        <v>44.2</v>
      </c>
      <c r="F368" s="33"/>
      <c r="G368" s="32" t="s">
        <v>123</v>
      </c>
      <c r="H368" s="34" t="s">
        <v>496</v>
      </c>
    </row>
    <row r="369" spans="2:8" ht="15.75">
      <c r="B369" s="58" t="s">
        <v>278</v>
      </c>
      <c r="C369" s="46" t="s">
        <v>377</v>
      </c>
      <c r="D369" s="33" t="s">
        <v>663</v>
      </c>
      <c r="E369" s="33">
        <v>150</v>
      </c>
      <c r="F369" s="33"/>
      <c r="G369" s="32" t="s">
        <v>233</v>
      </c>
      <c r="H369" s="34" t="s">
        <v>496</v>
      </c>
    </row>
    <row r="370" spans="2:8" ht="15.75">
      <c r="B370" s="58" t="s">
        <v>279</v>
      </c>
      <c r="C370" s="46" t="s">
        <v>377</v>
      </c>
      <c r="D370" s="33" t="s">
        <v>663</v>
      </c>
      <c r="E370" s="33">
        <v>102</v>
      </c>
      <c r="F370" s="33"/>
      <c r="G370" s="32" t="s">
        <v>123</v>
      </c>
      <c r="H370" s="34" t="s">
        <v>325</v>
      </c>
    </row>
    <row r="371" spans="2:8" ht="15.75">
      <c r="B371" s="58" t="s">
        <v>280</v>
      </c>
      <c r="C371" s="46" t="s">
        <v>377</v>
      </c>
      <c r="D371" s="33" t="s">
        <v>663</v>
      </c>
      <c r="E371" s="33">
        <v>104</v>
      </c>
      <c r="F371" s="33"/>
      <c r="G371" s="32" t="s">
        <v>123</v>
      </c>
      <c r="H371" s="34" t="s">
        <v>325</v>
      </c>
    </row>
    <row r="372" spans="2:8" ht="15.75">
      <c r="B372" s="58" t="s">
        <v>281</v>
      </c>
      <c r="C372" s="46" t="s">
        <v>377</v>
      </c>
      <c r="D372" s="33" t="s">
        <v>663</v>
      </c>
      <c r="E372" s="33">
        <v>104</v>
      </c>
      <c r="F372" s="33"/>
      <c r="G372" s="32" t="s">
        <v>123</v>
      </c>
      <c r="H372" s="34" t="s">
        <v>325</v>
      </c>
    </row>
    <row r="373" spans="2:8" ht="15.75">
      <c r="B373" s="58" t="s">
        <v>282</v>
      </c>
      <c r="C373" s="46" t="s">
        <v>377</v>
      </c>
      <c r="D373" s="33" t="s">
        <v>663</v>
      </c>
      <c r="E373" s="33">
        <v>102</v>
      </c>
      <c r="F373" s="33"/>
      <c r="G373" s="32" t="s">
        <v>123</v>
      </c>
      <c r="H373" s="34" t="s">
        <v>325</v>
      </c>
    </row>
    <row r="374" spans="2:8" ht="15.75">
      <c r="B374" s="58" t="s">
        <v>283</v>
      </c>
      <c r="C374" s="46" t="s">
        <v>377</v>
      </c>
      <c r="D374" s="33" t="s">
        <v>663</v>
      </c>
      <c r="E374" s="33">
        <v>102</v>
      </c>
      <c r="F374" s="33"/>
      <c r="G374" s="32" t="s">
        <v>123</v>
      </c>
      <c r="H374" s="34" t="s">
        <v>325</v>
      </c>
    </row>
    <row r="375" spans="2:8" ht="15.75">
      <c r="B375" s="58" t="s">
        <v>284</v>
      </c>
      <c r="C375" s="46" t="s">
        <v>377</v>
      </c>
      <c r="D375" s="33" t="s">
        <v>663</v>
      </c>
      <c r="E375" s="33">
        <v>359.9</v>
      </c>
      <c r="F375" s="33"/>
      <c r="G375" s="32" t="s">
        <v>173</v>
      </c>
      <c r="H375" s="34" t="s">
        <v>496</v>
      </c>
    </row>
    <row r="376" spans="2:8" ht="94.5">
      <c r="B376" s="86" t="s">
        <v>286</v>
      </c>
      <c r="C376" s="49" t="s">
        <v>175</v>
      </c>
      <c r="D376" s="49" t="s">
        <v>663</v>
      </c>
      <c r="E376" s="49">
        <v>9.25</v>
      </c>
      <c r="G376" s="86" t="s">
        <v>298</v>
      </c>
      <c r="H376" s="34"/>
    </row>
    <row r="377" spans="2:8" ht="94.5">
      <c r="B377" s="58" t="s">
        <v>287</v>
      </c>
      <c r="C377" s="33" t="s">
        <v>288</v>
      </c>
      <c r="D377" s="33" t="s">
        <v>663</v>
      </c>
      <c r="E377" s="33">
        <v>52.5</v>
      </c>
      <c r="F377" s="33"/>
      <c r="G377" s="58" t="s">
        <v>289</v>
      </c>
      <c r="H377" s="34" t="s">
        <v>290</v>
      </c>
    </row>
    <row r="378" spans="2:12" ht="78.75">
      <c r="B378" s="58" t="s">
        <v>291</v>
      </c>
      <c r="C378" s="33" t="s">
        <v>288</v>
      </c>
      <c r="D378" s="33" t="s">
        <v>663</v>
      </c>
      <c r="E378" s="33">
        <v>38.01</v>
      </c>
      <c r="G378" s="285" t="s">
        <v>293</v>
      </c>
      <c r="H378" s="34"/>
      <c r="L378" s="274"/>
    </row>
    <row r="379" spans="2:8" ht="94.5">
      <c r="B379" s="58" t="s">
        <v>292</v>
      </c>
      <c r="C379" s="33" t="s">
        <v>288</v>
      </c>
      <c r="D379" s="33" t="s">
        <v>663</v>
      </c>
      <c r="E379" s="33">
        <f>36.6+45.9</f>
        <v>82.5</v>
      </c>
      <c r="G379" s="285" t="s">
        <v>293</v>
      </c>
      <c r="H379" s="34"/>
    </row>
    <row r="380" spans="2:8" ht="78.75">
      <c r="B380" s="58" t="s">
        <v>294</v>
      </c>
      <c r="C380" s="33" t="s">
        <v>288</v>
      </c>
      <c r="D380" s="33" t="s">
        <v>663</v>
      </c>
      <c r="E380" s="33">
        <v>19.1</v>
      </c>
      <c r="G380" s="285" t="s">
        <v>293</v>
      </c>
      <c r="H380" s="34"/>
    </row>
    <row r="381" spans="2:8" ht="16.5" thickBot="1">
      <c r="B381" s="58" t="s">
        <v>295</v>
      </c>
      <c r="C381" s="46" t="s">
        <v>377</v>
      </c>
      <c r="D381" s="33" t="s">
        <v>663</v>
      </c>
      <c r="E381" s="21">
        <v>90.4</v>
      </c>
      <c r="G381" s="289" t="s">
        <v>180</v>
      </c>
      <c r="H381" s="34" t="s">
        <v>296</v>
      </c>
    </row>
    <row r="382" spans="2:8" ht="16.5" thickBot="1">
      <c r="B382" s="129" t="s">
        <v>264</v>
      </c>
      <c r="C382" s="6"/>
      <c r="D382" s="6"/>
      <c r="E382" s="120">
        <f>SUM(E367:E381)</f>
        <v>1380.06</v>
      </c>
      <c r="F382" s="120" t="e">
        <f>SUM(#REF!)</f>
        <v>#REF!</v>
      </c>
      <c r="G382" s="90"/>
      <c r="H382" s="93"/>
    </row>
    <row r="383" spans="2:8" ht="15.75">
      <c r="B383" s="58" t="s">
        <v>301</v>
      </c>
      <c r="C383" s="46" t="s">
        <v>377</v>
      </c>
      <c r="D383" s="46" t="s">
        <v>651</v>
      </c>
      <c r="E383" s="33">
        <v>50.6</v>
      </c>
      <c r="G383" s="311" t="s">
        <v>233</v>
      </c>
      <c r="H383" s="311" t="s">
        <v>325</v>
      </c>
    </row>
    <row r="384" spans="2:8" ht="15.75">
      <c r="B384" s="58" t="s">
        <v>300</v>
      </c>
      <c r="C384" s="46" t="s">
        <v>377</v>
      </c>
      <c r="D384" s="33" t="s">
        <v>651</v>
      </c>
      <c r="E384" s="33">
        <v>75.6</v>
      </c>
      <c r="G384" s="311"/>
      <c r="H384" s="311"/>
    </row>
    <row r="385" spans="2:8" ht="15.75">
      <c r="B385" s="58" t="s">
        <v>302</v>
      </c>
      <c r="C385" s="46" t="s">
        <v>377</v>
      </c>
      <c r="D385" s="33" t="s">
        <v>651</v>
      </c>
      <c r="E385" s="33">
        <v>76</v>
      </c>
      <c r="G385" s="311"/>
      <c r="H385" s="311"/>
    </row>
    <row r="386" spans="2:8" ht="15.75">
      <c r="B386" s="58" t="s">
        <v>303</v>
      </c>
      <c r="C386" s="46" t="s">
        <v>377</v>
      </c>
      <c r="D386" s="33" t="s">
        <v>650</v>
      </c>
      <c r="E386" s="33">
        <v>41.2</v>
      </c>
      <c r="G386" s="311"/>
      <c r="H386" s="311"/>
    </row>
    <row r="387" spans="2:8" ht="15.75">
      <c r="B387" s="58" t="s">
        <v>304</v>
      </c>
      <c r="C387" s="46" t="s">
        <v>377</v>
      </c>
      <c r="D387" s="28" t="s">
        <v>650</v>
      </c>
      <c r="E387" s="33">
        <v>21.6</v>
      </c>
      <c r="G387" s="311"/>
      <c r="H387" s="311"/>
    </row>
    <row r="388" spans="2:8" ht="16.5" thickBot="1">
      <c r="B388" s="58" t="s">
        <v>299</v>
      </c>
      <c r="C388" s="46" t="s">
        <v>377</v>
      </c>
      <c r="D388" s="33" t="s">
        <v>650</v>
      </c>
      <c r="E388" s="33">
        <v>26</v>
      </c>
      <c r="G388" s="311"/>
      <c r="H388" s="311"/>
    </row>
    <row r="389" spans="2:8" ht="16.5" thickBot="1">
      <c r="B389" s="129" t="s">
        <v>5</v>
      </c>
      <c r="C389" s="6"/>
      <c r="D389" s="6"/>
      <c r="E389" s="120">
        <f>SUM(E383:E388)</f>
        <v>291</v>
      </c>
      <c r="F389" s="120">
        <f>SUM(F376:F376)</f>
        <v>0</v>
      </c>
      <c r="G389" s="90"/>
      <c r="H389" s="93"/>
    </row>
    <row r="390" spans="2:8" ht="32.25" thickBot="1">
      <c r="B390" s="58" t="s">
        <v>99</v>
      </c>
      <c r="C390" s="44" t="s">
        <v>100</v>
      </c>
      <c r="D390" s="55" t="s">
        <v>92</v>
      </c>
      <c r="E390" s="290">
        <f>27.6*2</f>
        <v>55.2</v>
      </c>
      <c r="F390" s="290"/>
      <c r="G390" s="54"/>
      <c r="H390" s="39"/>
    </row>
    <row r="391" spans="2:8" ht="16.5" thickBot="1">
      <c r="B391" s="129" t="s">
        <v>98</v>
      </c>
      <c r="C391" s="6"/>
      <c r="D391" s="6"/>
      <c r="E391" s="120">
        <f>SUM(E390)</f>
        <v>55.2</v>
      </c>
      <c r="F391" s="120">
        <f>SUM(F370:F370)</f>
        <v>0</v>
      </c>
      <c r="G391" s="90"/>
      <c r="H391" s="93"/>
    </row>
    <row r="392" spans="2:8" ht="63">
      <c r="B392" s="58" t="s">
        <v>305</v>
      </c>
      <c r="C392" s="33" t="s">
        <v>377</v>
      </c>
      <c r="D392" s="33" t="s">
        <v>235</v>
      </c>
      <c r="E392" s="33">
        <v>11.86</v>
      </c>
      <c r="F392" s="33"/>
      <c r="G392" s="55" t="s">
        <v>179</v>
      </c>
      <c r="H392" s="34"/>
    </row>
    <row r="393" spans="2:8" ht="16.5" thickBot="1">
      <c r="B393" s="34" t="s">
        <v>306</v>
      </c>
      <c r="C393" s="33" t="s">
        <v>377</v>
      </c>
      <c r="D393" s="33" t="s">
        <v>235</v>
      </c>
      <c r="E393" s="21">
        <v>11.63</v>
      </c>
      <c r="F393" s="33"/>
      <c r="G393" s="32" t="s">
        <v>233</v>
      </c>
      <c r="H393" s="34"/>
    </row>
    <row r="394" spans="2:8" ht="16.5" thickBot="1">
      <c r="B394" s="129" t="s">
        <v>62</v>
      </c>
      <c r="C394" s="123"/>
      <c r="D394" s="123"/>
      <c r="E394" s="157">
        <f>SUM(E392:E393)</f>
        <v>23.490000000000002</v>
      </c>
      <c r="F394" s="118" t="e">
        <f>SUM(F380:F393)</f>
        <v>#REF!</v>
      </c>
      <c r="G394" s="124"/>
      <c r="H394" s="123"/>
    </row>
    <row r="395" spans="2:8" ht="16.5" thickBot="1">
      <c r="B395" s="171" t="s">
        <v>307</v>
      </c>
      <c r="C395" s="278"/>
      <c r="D395" s="278"/>
      <c r="E395" s="279">
        <f>E382+E389+E394</f>
        <v>1694.55</v>
      </c>
      <c r="F395" s="280"/>
      <c r="G395" s="281"/>
      <c r="H395" s="278"/>
    </row>
    <row r="397" ht="15.75">
      <c r="C397" s="303"/>
    </row>
  </sheetData>
  <mergeCells count="45">
    <mergeCell ref="B366:H366"/>
    <mergeCell ref="G383:G388"/>
    <mergeCell ref="H383:H388"/>
    <mergeCell ref="B351:B353"/>
    <mergeCell ref="C351:C353"/>
    <mergeCell ref="D351:D353"/>
    <mergeCell ref="H351:H353"/>
    <mergeCell ref="G328:G337"/>
    <mergeCell ref="H328:H337"/>
    <mergeCell ref="B327:H327"/>
    <mergeCell ref="B338:B339"/>
    <mergeCell ref="C338:C339"/>
    <mergeCell ref="G338:G339"/>
    <mergeCell ref="H338:H339"/>
    <mergeCell ref="C347:C348"/>
    <mergeCell ref="D347:D348"/>
    <mergeCell ref="G347:G348"/>
    <mergeCell ref="H347:H348"/>
    <mergeCell ref="H310:H313"/>
    <mergeCell ref="G310:G313"/>
    <mergeCell ref="G317:G318"/>
    <mergeCell ref="H317:H318"/>
    <mergeCell ref="H314:H316"/>
    <mergeCell ref="C310:C312"/>
    <mergeCell ref="C314:C316"/>
    <mergeCell ref="G314:G316"/>
    <mergeCell ref="B224:H224"/>
    <mergeCell ref="B294:H294"/>
    <mergeCell ref="H236:H237"/>
    <mergeCell ref="D236:D237"/>
    <mergeCell ref="B260:H260"/>
    <mergeCell ref="C236:C237"/>
    <mergeCell ref="G236:G237"/>
    <mergeCell ref="B202:B203"/>
    <mergeCell ref="C202:C203"/>
    <mergeCell ref="B200:H200"/>
    <mergeCell ref="G202:G203"/>
    <mergeCell ref="B162:H162"/>
    <mergeCell ref="B136:H136"/>
    <mergeCell ref="B57:H57"/>
    <mergeCell ref="B90:H90"/>
    <mergeCell ref="B2:H2"/>
    <mergeCell ref="B21:H21"/>
    <mergeCell ref="G7:G8"/>
    <mergeCell ref="D7:D8"/>
  </mergeCells>
  <printOptions horizontalCentered="1"/>
  <pageMargins left="0.2755905511811024" right="0.1968503937007874" top="0.6692913385826772" bottom="0.4330708661417323" header="0.8267716535433072" footer="0.5511811023622047"/>
  <pageSetup horizontalDpi="600" verticalDpi="600" orientation="portrait" paperSize="9" scale="65" r:id="rId1"/>
  <headerFooter alignWithMargins="0">
    <oddFooter>&amp;CСтраница &amp;P</oddFooter>
  </headerFooter>
  <rowBreaks count="1" manualBreakCount="1">
    <brk id="5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80" zoomScaleSheetLayoutView="80" workbookViewId="0" topLeftCell="A1">
      <selection activeCell="D58" sqref="D58"/>
    </sheetView>
  </sheetViews>
  <sheetFormatPr defaultColWidth="9.00390625" defaultRowHeight="12.75"/>
  <cols>
    <col min="1" max="1" width="5.125" style="0" customWidth="1"/>
    <col min="2" max="2" width="36.875" style="0" customWidth="1"/>
    <col min="3" max="3" width="15.25390625" style="0" customWidth="1"/>
    <col min="4" max="4" width="12.625" style="0" customWidth="1"/>
    <col min="5" max="5" width="9.625" style="0" customWidth="1"/>
    <col min="6" max="6" width="14.125" style="0" customWidth="1"/>
    <col min="7" max="7" width="13.625" style="0" customWidth="1"/>
    <col min="8" max="8" width="9.00390625" style="0" customWidth="1"/>
  </cols>
  <sheetData>
    <row r="1" spans="1:8" ht="15.75">
      <c r="A1" s="315" t="s">
        <v>226</v>
      </c>
      <c r="B1" s="315"/>
      <c r="C1" s="315"/>
      <c r="D1" s="315"/>
      <c r="E1" s="315"/>
      <c r="F1" s="315"/>
      <c r="G1" s="315"/>
      <c r="H1" s="315"/>
    </row>
    <row r="2" spans="1:8" ht="47.25">
      <c r="A2" s="149" t="s">
        <v>207</v>
      </c>
      <c r="B2" s="150" t="s">
        <v>450</v>
      </c>
      <c r="C2" s="151" t="s">
        <v>453</v>
      </c>
      <c r="D2" s="152" t="s">
        <v>338</v>
      </c>
      <c r="E2" s="149" t="s">
        <v>451</v>
      </c>
      <c r="F2" s="149" t="s">
        <v>223</v>
      </c>
      <c r="G2" s="150" t="s">
        <v>224</v>
      </c>
      <c r="H2" s="149" t="s">
        <v>1</v>
      </c>
    </row>
    <row r="3" spans="1:8" ht="15.7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153">
        <v>8</v>
      </c>
    </row>
    <row r="4" spans="1:8" ht="15.75">
      <c r="A4" s="71">
        <v>1</v>
      </c>
      <c r="B4" s="35" t="s">
        <v>202</v>
      </c>
      <c r="C4" s="147"/>
      <c r="D4" s="314" t="s">
        <v>455</v>
      </c>
      <c r="E4" s="70">
        <v>42.3</v>
      </c>
      <c r="F4" s="313" t="s">
        <v>341</v>
      </c>
      <c r="G4" s="71"/>
      <c r="H4" s="58">
        <v>1997</v>
      </c>
    </row>
    <row r="5" spans="1:8" ht="19.5" customHeight="1">
      <c r="A5" s="71">
        <v>2</v>
      </c>
      <c r="B5" s="35" t="s">
        <v>211</v>
      </c>
      <c r="C5" s="66"/>
      <c r="D5" s="313"/>
      <c r="E5" s="66">
        <v>60.8</v>
      </c>
      <c r="F5" s="313"/>
      <c r="G5" s="71"/>
      <c r="H5" s="58">
        <v>1997</v>
      </c>
    </row>
    <row r="6" spans="1:8" ht="15.75">
      <c r="A6" s="71">
        <v>3</v>
      </c>
      <c r="B6" s="35" t="s">
        <v>457</v>
      </c>
      <c r="C6" s="34" t="s">
        <v>208</v>
      </c>
      <c r="D6" s="32" t="s">
        <v>369</v>
      </c>
      <c r="E6" s="56">
        <v>13.32</v>
      </c>
      <c r="F6" s="35" t="s">
        <v>419</v>
      </c>
      <c r="G6" s="71"/>
      <c r="H6" s="34">
        <v>1998</v>
      </c>
    </row>
    <row r="7" spans="1:8" ht="31.5">
      <c r="A7" s="71">
        <v>4</v>
      </c>
      <c r="B7" s="34" t="s">
        <v>415</v>
      </c>
      <c r="C7" s="34" t="s">
        <v>416</v>
      </c>
      <c r="D7" s="32" t="s">
        <v>344</v>
      </c>
      <c r="E7" s="33">
        <v>30</v>
      </c>
      <c r="F7" s="34" t="s">
        <v>417</v>
      </c>
      <c r="G7" s="148" t="s">
        <v>225</v>
      </c>
      <c r="H7" s="34">
        <v>1998</v>
      </c>
    </row>
    <row r="8" spans="1:8" ht="15.75">
      <c r="A8" s="71">
        <v>5</v>
      </c>
      <c r="B8" s="35" t="s">
        <v>548</v>
      </c>
      <c r="C8" s="34"/>
      <c r="D8" s="35" t="s">
        <v>344</v>
      </c>
      <c r="E8" s="33">
        <v>58</v>
      </c>
      <c r="F8" s="34" t="s">
        <v>417</v>
      </c>
      <c r="G8" s="71"/>
      <c r="H8" s="34">
        <v>1998</v>
      </c>
    </row>
    <row r="9" spans="1:8" ht="15.75">
      <c r="A9" s="71">
        <v>6</v>
      </c>
      <c r="B9" s="34" t="s">
        <v>389</v>
      </c>
      <c r="C9" s="34" t="s">
        <v>342</v>
      </c>
      <c r="D9" s="32" t="s">
        <v>390</v>
      </c>
      <c r="E9" s="154">
        <v>258.894</v>
      </c>
      <c r="F9" s="34" t="s">
        <v>212</v>
      </c>
      <c r="G9" s="71"/>
      <c r="H9" s="34">
        <v>1999</v>
      </c>
    </row>
    <row r="10" spans="1:8" ht="15.75">
      <c r="A10" s="71">
        <v>7</v>
      </c>
      <c r="B10" s="34" t="s">
        <v>7</v>
      </c>
      <c r="C10" s="34"/>
      <c r="D10" s="32" t="s">
        <v>375</v>
      </c>
      <c r="E10" s="68">
        <v>73.2</v>
      </c>
      <c r="F10" s="34" t="s">
        <v>425</v>
      </c>
      <c r="G10" s="71"/>
      <c r="H10" s="34">
        <v>1999</v>
      </c>
    </row>
    <row r="11" spans="1:8" ht="15.75">
      <c r="A11" s="71">
        <v>8</v>
      </c>
      <c r="B11" s="34" t="s">
        <v>398</v>
      </c>
      <c r="C11" s="34" t="s">
        <v>342</v>
      </c>
      <c r="D11" s="32" t="s">
        <v>400</v>
      </c>
      <c r="E11" s="69">
        <v>88.4</v>
      </c>
      <c r="F11" s="34" t="s">
        <v>213</v>
      </c>
      <c r="G11" s="34" t="s">
        <v>462</v>
      </c>
      <c r="H11" s="34">
        <v>1999</v>
      </c>
    </row>
    <row r="12" spans="1:8" ht="15.75">
      <c r="A12" s="71">
        <v>9</v>
      </c>
      <c r="B12" s="34" t="s">
        <v>398</v>
      </c>
      <c r="C12" s="34" t="s">
        <v>342</v>
      </c>
      <c r="D12" s="32" t="s">
        <v>399</v>
      </c>
      <c r="E12" s="69">
        <v>88.4</v>
      </c>
      <c r="F12" s="34" t="s">
        <v>213</v>
      </c>
      <c r="G12" s="34" t="s">
        <v>462</v>
      </c>
      <c r="H12" s="34">
        <v>1999</v>
      </c>
    </row>
    <row r="13" spans="1:8" ht="15.75">
      <c r="A13" s="71">
        <v>10</v>
      </c>
      <c r="B13" s="35" t="s">
        <v>463</v>
      </c>
      <c r="C13" s="34" t="s">
        <v>342</v>
      </c>
      <c r="D13" s="32" t="s">
        <v>455</v>
      </c>
      <c r="E13" s="33">
        <v>114</v>
      </c>
      <c r="F13" s="32" t="s">
        <v>464</v>
      </c>
      <c r="G13" s="71"/>
      <c r="H13" s="34">
        <v>1999</v>
      </c>
    </row>
    <row r="14" spans="1:8" ht="15.75">
      <c r="A14" s="71">
        <v>11</v>
      </c>
      <c r="B14" s="34" t="s">
        <v>203</v>
      </c>
      <c r="C14" s="34" t="s">
        <v>204</v>
      </c>
      <c r="D14" s="32" t="s">
        <v>455</v>
      </c>
      <c r="E14" s="33">
        <v>27.08</v>
      </c>
      <c r="F14" s="32" t="s">
        <v>215</v>
      </c>
      <c r="G14" s="71"/>
      <c r="H14" s="34">
        <v>1999</v>
      </c>
    </row>
    <row r="15" spans="1:8" ht="15.75">
      <c r="A15" s="71">
        <v>12</v>
      </c>
      <c r="B15" s="35" t="s">
        <v>205</v>
      </c>
      <c r="C15" s="34" t="s">
        <v>206</v>
      </c>
      <c r="D15" s="32" t="s">
        <v>455</v>
      </c>
      <c r="E15" s="33">
        <v>27.08</v>
      </c>
      <c r="F15" s="32" t="s">
        <v>388</v>
      </c>
      <c r="G15" s="71"/>
      <c r="H15" s="34">
        <v>1999</v>
      </c>
    </row>
    <row r="16" spans="1:8" ht="15.75">
      <c r="A16" s="71">
        <v>13</v>
      </c>
      <c r="B16" s="34" t="s">
        <v>365</v>
      </c>
      <c r="C16" s="34" t="s">
        <v>366</v>
      </c>
      <c r="D16" s="32" t="s">
        <v>455</v>
      </c>
      <c r="E16" s="33">
        <v>29</v>
      </c>
      <c r="F16" s="34" t="s">
        <v>214</v>
      </c>
      <c r="G16" s="71"/>
      <c r="H16" s="34">
        <v>1999</v>
      </c>
    </row>
    <row r="17" spans="1:8" ht="15.75">
      <c r="A17" s="71">
        <v>14</v>
      </c>
      <c r="B17" s="34" t="s">
        <v>210</v>
      </c>
      <c r="C17" s="34" t="s">
        <v>342</v>
      </c>
      <c r="D17" s="32" t="s">
        <v>455</v>
      </c>
      <c r="E17" s="33">
        <v>114.2</v>
      </c>
      <c r="F17" s="34" t="s">
        <v>412</v>
      </c>
      <c r="G17" s="34" t="s">
        <v>412</v>
      </c>
      <c r="H17" s="34">
        <v>1999</v>
      </c>
    </row>
    <row r="18" spans="1:8" ht="31.5">
      <c r="A18" s="71">
        <v>15</v>
      </c>
      <c r="B18" s="148" t="s">
        <v>209</v>
      </c>
      <c r="C18" s="34" t="s">
        <v>507</v>
      </c>
      <c r="D18" s="32" t="s">
        <v>349</v>
      </c>
      <c r="E18" s="33">
        <v>34.4</v>
      </c>
      <c r="F18" s="34" t="s">
        <v>216</v>
      </c>
      <c r="G18" s="34" t="s">
        <v>469</v>
      </c>
      <c r="H18" s="71">
        <v>2000</v>
      </c>
    </row>
    <row r="19" spans="1:8" ht="31.5">
      <c r="A19" s="71">
        <v>16</v>
      </c>
      <c r="B19" s="148" t="s">
        <v>551</v>
      </c>
      <c r="C19" s="34" t="s">
        <v>507</v>
      </c>
      <c r="D19" s="35" t="s">
        <v>349</v>
      </c>
      <c r="E19" s="33">
        <v>14.2</v>
      </c>
      <c r="F19" s="34" t="s">
        <v>216</v>
      </c>
      <c r="G19" s="34" t="s">
        <v>469</v>
      </c>
      <c r="H19" s="71">
        <v>2000</v>
      </c>
    </row>
    <row r="20" spans="1:8" ht="15.75">
      <c r="A20" s="71">
        <v>17</v>
      </c>
      <c r="B20" s="34" t="s">
        <v>527</v>
      </c>
      <c r="C20" s="34" t="s">
        <v>528</v>
      </c>
      <c r="D20" s="35" t="s">
        <v>349</v>
      </c>
      <c r="E20" s="33">
        <v>6.91</v>
      </c>
      <c r="F20" s="34" t="s">
        <v>422</v>
      </c>
      <c r="G20" s="71"/>
      <c r="H20" s="71">
        <v>2000</v>
      </c>
    </row>
    <row r="21" spans="1:8" ht="35.25" customHeight="1">
      <c r="A21" s="71">
        <v>18</v>
      </c>
      <c r="B21" s="57" t="s">
        <v>219</v>
      </c>
      <c r="C21" s="34" t="s">
        <v>509</v>
      </c>
      <c r="D21" s="32" t="s">
        <v>344</v>
      </c>
      <c r="E21" s="33">
        <v>46</v>
      </c>
      <c r="F21" s="146" t="s">
        <v>473</v>
      </c>
      <c r="G21" s="34" t="s">
        <v>452</v>
      </c>
      <c r="H21" s="71">
        <v>2000</v>
      </c>
    </row>
    <row r="22" spans="1:8" ht="31.5">
      <c r="A22" s="71">
        <v>19</v>
      </c>
      <c r="B22" s="34" t="s">
        <v>476</v>
      </c>
      <c r="C22" s="34" t="s">
        <v>509</v>
      </c>
      <c r="D22" s="35" t="s">
        <v>344</v>
      </c>
      <c r="E22" s="33">
        <v>46</v>
      </c>
      <c r="F22" s="146" t="s">
        <v>475</v>
      </c>
      <c r="G22" s="34" t="s">
        <v>452</v>
      </c>
      <c r="H22" s="71">
        <v>2000</v>
      </c>
    </row>
    <row r="23" spans="1:8" ht="15.75">
      <c r="A23" s="71">
        <v>20</v>
      </c>
      <c r="B23" s="34" t="s">
        <v>477</v>
      </c>
      <c r="C23" s="34" t="s">
        <v>509</v>
      </c>
      <c r="D23" s="35" t="s">
        <v>344</v>
      </c>
      <c r="E23" s="33">
        <v>24.48</v>
      </c>
      <c r="F23" s="146" t="s">
        <v>217</v>
      </c>
      <c r="G23" s="34" t="s">
        <v>452</v>
      </c>
      <c r="H23" s="71">
        <v>2000</v>
      </c>
    </row>
    <row r="24" spans="1:8" ht="15.75">
      <c r="A24" s="71">
        <v>21</v>
      </c>
      <c r="B24" s="35" t="s">
        <v>516</v>
      </c>
      <c r="C24" s="34" t="s">
        <v>342</v>
      </c>
      <c r="D24" s="32" t="s">
        <v>360</v>
      </c>
      <c r="E24" s="33">
        <v>29</v>
      </c>
      <c r="F24" s="146" t="s">
        <v>425</v>
      </c>
      <c r="G24" s="34" t="s">
        <v>452</v>
      </c>
      <c r="H24" s="71">
        <v>2000</v>
      </c>
    </row>
    <row r="25" spans="1:8" ht="47.25">
      <c r="A25" s="71">
        <v>22</v>
      </c>
      <c r="B25" s="58" t="s">
        <v>711</v>
      </c>
      <c r="C25" s="73" t="s">
        <v>342</v>
      </c>
      <c r="D25" s="74" t="s">
        <v>360</v>
      </c>
      <c r="E25" s="66" t="s">
        <v>481</v>
      </c>
      <c r="F25" s="57" t="s">
        <v>473</v>
      </c>
      <c r="G25" s="74" t="s">
        <v>452</v>
      </c>
      <c r="H25" s="71">
        <v>2000</v>
      </c>
    </row>
    <row r="26" spans="1:8" ht="15.75">
      <c r="A26" s="71">
        <v>23</v>
      </c>
      <c r="B26" s="57" t="s">
        <v>524</v>
      </c>
      <c r="C26" s="73" t="s">
        <v>514</v>
      </c>
      <c r="D26" s="76" t="s">
        <v>360</v>
      </c>
      <c r="E26" s="70" t="s">
        <v>525</v>
      </c>
      <c r="F26" s="34" t="s">
        <v>218</v>
      </c>
      <c r="G26" s="34" t="s">
        <v>513</v>
      </c>
      <c r="H26" s="71">
        <v>2000</v>
      </c>
    </row>
    <row r="27" spans="1:8" ht="15.75">
      <c r="A27" s="71">
        <v>24</v>
      </c>
      <c r="B27" s="57" t="s">
        <v>221</v>
      </c>
      <c r="C27" s="73" t="s">
        <v>342</v>
      </c>
      <c r="D27" s="73" t="s">
        <v>484</v>
      </c>
      <c r="E27" s="64">
        <v>46</v>
      </c>
      <c r="F27" s="55" t="s">
        <v>581</v>
      </c>
      <c r="G27" s="73" t="s">
        <v>364</v>
      </c>
      <c r="H27" s="71">
        <v>2000</v>
      </c>
    </row>
    <row r="28" spans="1:8" ht="15.75">
      <c r="A28" s="71">
        <v>25</v>
      </c>
      <c r="B28" s="57" t="s">
        <v>222</v>
      </c>
      <c r="C28" s="73" t="s">
        <v>342</v>
      </c>
      <c r="D28" s="73" t="s">
        <v>484</v>
      </c>
      <c r="E28" s="64">
        <v>69.3</v>
      </c>
      <c r="F28" s="57" t="s">
        <v>581</v>
      </c>
      <c r="G28" s="73" t="s">
        <v>364</v>
      </c>
      <c r="H28" s="71">
        <v>2000</v>
      </c>
    </row>
    <row r="29" spans="1:8" ht="15.75">
      <c r="A29" s="71">
        <v>26</v>
      </c>
      <c r="B29" s="34" t="s">
        <v>619</v>
      </c>
      <c r="C29" s="34" t="s">
        <v>528</v>
      </c>
      <c r="D29" s="32" t="s">
        <v>349</v>
      </c>
      <c r="E29" s="33">
        <v>7.31</v>
      </c>
      <c r="F29" s="34" t="s">
        <v>220</v>
      </c>
      <c r="G29" s="34" t="s">
        <v>452</v>
      </c>
      <c r="H29" s="145">
        <v>2001</v>
      </c>
    </row>
    <row r="30" spans="1:8" ht="15.75">
      <c r="A30" s="71">
        <v>27</v>
      </c>
      <c r="B30" s="34" t="s">
        <v>620</v>
      </c>
      <c r="C30" s="34" t="s">
        <v>621</v>
      </c>
      <c r="D30" s="32" t="s">
        <v>637</v>
      </c>
      <c r="E30" s="33">
        <v>30</v>
      </c>
      <c r="F30" s="34" t="s">
        <v>513</v>
      </c>
      <c r="G30" s="34" t="s">
        <v>634</v>
      </c>
      <c r="H30" s="145">
        <v>2001</v>
      </c>
    </row>
    <row r="31" spans="1:8" ht="15.75">
      <c r="A31" s="71">
        <v>28</v>
      </c>
      <c r="B31" s="34" t="s">
        <v>622</v>
      </c>
      <c r="C31" s="34" t="s">
        <v>621</v>
      </c>
      <c r="D31" s="32" t="s">
        <v>637</v>
      </c>
      <c r="E31" s="33">
        <v>30</v>
      </c>
      <c r="F31" s="34" t="s">
        <v>513</v>
      </c>
      <c r="G31" s="34" t="s">
        <v>634</v>
      </c>
      <c r="H31" s="145">
        <v>2001</v>
      </c>
    </row>
    <row r="32" spans="1:8" ht="31.5">
      <c r="A32" s="71">
        <v>29</v>
      </c>
      <c r="B32" s="34" t="s">
        <v>624</v>
      </c>
      <c r="C32" s="34" t="s">
        <v>509</v>
      </c>
      <c r="D32" s="32" t="s">
        <v>637</v>
      </c>
      <c r="E32" s="33">
        <v>60</v>
      </c>
      <c r="F32" s="57" t="s">
        <v>475</v>
      </c>
      <c r="G32" s="34" t="s">
        <v>452</v>
      </c>
      <c r="H32" s="145">
        <v>2001</v>
      </c>
    </row>
    <row r="33" spans="1:8" ht="15.75">
      <c r="A33" s="71">
        <v>30</v>
      </c>
      <c r="B33" s="34" t="s">
        <v>625</v>
      </c>
      <c r="C33" s="34" t="s">
        <v>509</v>
      </c>
      <c r="D33" s="32" t="s">
        <v>637</v>
      </c>
      <c r="E33" s="33">
        <v>60</v>
      </c>
      <c r="F33" s="34" t="s">
        <v>541</v>
      </c>
      <c r="G33" s="34" t="s">
        <v>452</v>
      </c>
      <c r="H33" s="145">
        <v>2001</v>
      </c>
    </row>
    <row r="34" spans="1:8" ht="15.75">
      <c r="A34" s="71">
        <v>31</v>
      </c>
      <c r="B34" s="34" t="s">
        <v>623</v>
      </c>
      <c r="C34" s="34" t="s">
        <v>509</v>
      </c>
      <c r="D34" s="34" t="s">
        <v>637</v>
      </c>
      <c r="E34" s="33">
        <v>109.4</v>
      </c>
      <c r="F34" s="34" t="s">
        <v>541</v>
      </c>
      <c r="G34" s="34" t="s">
        <v>452</v>
      </c>
      <c r="H34" s="145">
        <v>2001</v>
      </c>
    </row>
    <row r="35" spans="1:8" ht="15.75">
      <c r="A35" s="71">
        <v>32</v>
      </c>
      <c r="B35" s="34" t="s">
        <v>646</v>
      </c>
      <c r="C35" s="34" t="s">
        <v>647</v>
      </c>
      <c r="D35" s="32" t="s">
        <v>466</v>
      </c>
      <c r="E35" s="33">
        <v>54</v>
      </c>
      <c r="F35" s="34" t="s">
        <v>648</v>
      </c>
      <c r="G35" s="71"/>
      <c r="H35" s="145">
        <v>2001</v>
      </c>
    </row>
    <row r="36" spans="1:8" ht="31.5">
      <c r="A36" s="71">
        <v>33</v>
      </c>
      <c r="B36" s="34" t="s">
        <v>690</v>
      </c>
      <c r="C36" s="33"/>
      <c r="D36" s="33" t="s">
        <v>664</v>
      </c>
      <c r="E36" s="33">
        <v>16</v>
      </c>
      <c r="F36" s="32" t="s">
        <v>3</v>
      </c>
      <c r="G36" s="58" t="s">
        <v>691</v>
      </c>
      <c r="H36" s="145">
        <v>2002</v>
      </c>
    </row>
    <row r="37" spans="1:8" ht="15.75">
      <c r="A37" s="71">
        <v>34</v>
      </c>
      <c r="B37" s="34" t="s">
        <v>699</v>
      </c>
      <c r="C37" s="33" t="s">
        <v>700</v>
      </c>
      <c r="D37" s="33" t="s">
        <v>667</v>
      </c>
      <c r="E37" s="33">
        <v>45</v>
      </c>
      <c r="F37" s="32" t="s">
        <v>701</v>
      </c>
      <c r="G37" s="71"/>
      <c r="H37" s="145">
        <v>2002</v>
      </c>
    </row>
    <row r="38" spans="1:8" ht="15.75">
      <c r="A38" s="71">
        <v>35</v>
      </c>
      <c r="B38" s="34" t="s">
        <v>673</v>
      </c>
      <c r="C38" s="33" t="s">
        <v>674</v>
      </c>
      <c r="D38" s="33" t="s">
        <v>663</v>
      </c>
      <c r="E38" s="33">
        <v>26.1</v>
      </c>
      <c r="F38" s="32" t="s">
        <v>675</v>
      </c>
      <c r="G38" s="71"/>
      <c r="H38" s="145">
        <v>2002</v>
      </c>
    </row>
  </sheetData>
  <mergeCells count="3">
    <mergeCell ref="D4:D5"/>
    <mergeCell ref="F4:F5"/>
    <mergeCell ref="A1:H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8"/>
  <dimension ref="A2:J92"/>
  <sheetViews>
    <sheetView view="pageBreakPreview" zoomScale="80" zoomScaleNormal="75" zoomScaleSheetLayoutView="80" workbookViewId="0" topLeftCell="A55">
      <selection activeCell="A51" sqref="A51"/>
    </sheetView>
  </sheetViews>
  <sheetFormatPr defaultColWidth="9.00390625" defaultRowHeight="12.75"/>
  <cols>
    <col min="1" max="1" width="8.875" style="15" customWidth="1"/>
    <col min="2" max="2" width="51.625" style="15" customWidth="1"/>
    <col min="3" max="3" width="10.625" style="19" customWidth="1"/>
    <col min="4" max="4" width="16.00390625" style="19" customWidth="1"/>
    <col min="5" max="5" width="12.25390625" style="19" customWidth="1"/>
    <col min="6" max="6" width="20.625" style="19" customWidth="1"/>
    <col min="7" max="16384" width="9.125" style="15" customWidth="1"/>
  </cols>
  <sheetData>
    <row r="2" spans="2:6" s="18" customFormat="1" ht="15.75">
      <c r="B2" s="307" t="s">
        <v>579</v>
      </c>
      <c r="C2" s="308"/>
      <c r="D2" s="308"/>
      <c r="E2" s="308"/>
      <c r="F2" s="308"/>
    </row>
    <row r="3" spans="2:6" ht="15">
      <c r="B3" s="309" t="s">
        <v>468</v>
      </c>
      <c r="C3" s="309"/>
      <c r="D3" s="309"/>
      <c r="E3" s="309"/>
      <c r="F3" s="309"/>
    </row>
    <row r="4" spans="2:6" ht="14.25">
      <c r="B4" s="30"/>
      <c r="C4" s="31"/>
      <c r="D4" s="31"/>
      <c r="E4" s="31"/>
      <c r="F4" s="31"/>
    </row>
    <row r="5" spans="2:6" s="16" customFormat="1" ht="27.75" customHeight="1" thickBot="1">
      <c r="B5" s="209" t="s">
        <v>450</v>
      </c>
      <c r="C5" s="209" t="s">
        <v>558</v>
      </c>
      <c r="D5" s="209" t="s">
        <v>338</v>
      </c>
      <c r="E5" s="209" t="s">
        <v>451</v>
      </c>
      <c r="F5" s="209" t="s">
        <v>339</v>
      </c>
    </row>
    <row r="6" spans="1:7" s="16" customFormat="1" ht="27.75" customHeight="1" thickBot="1">
      <c r="A6" s="305" t="s">
        <v>585</v>
      </c>
      <c r="B6" s="211" t="s">
        <v>25</v>
      </c>
      <c r="C6" s="212">
        <v>1998</v>
      </c>
      <c r="D6" s="212" t="s">
        <v>344</v>
      </c>
      <c r="E6" s="212">
        <v>116.6</v>
      </c>
      <c r="F6" s="213" t="s">
        <v>427</v>
      </c>
      <c r="G6" s="208">
        <f>54+62</f>
        <v>116</v>
      </c>
    </row>
    <row r="7" spans="1:7" s="16" customFormat="1" ht="27.75" customHeight="1" thickBot="1">
      <c r="A7" s="306"/>
      <c r="B7" s="251"/>
      <c r="C7" s="175">
        <v>2003</v>
      </c>
      <c r="D7" s="180" t="s">
        <v>319</v>
      </c>
      <c r="E7" s="212">
        <v>116.6</v>
      </c>
      <c r="F7" s="201" t="s">
        <v>384</v>
      </c>
      <c r="G7" s="208"/>
    </row>
    <row r="8" spans="1:10" ht="28.5" customHeight="1">
      <c r="A8" s="192" t="s">
        <v>317</v>
      </c>
      <c r="B8" s="202" t="s">
        <v>318</v>
      </c>
      <c r="C8" s="180">
        <v>2001</v>
      </c>
      <c r="D8" s="180" t="s">
        <v>319</v>
      </c>
      <c r="E8" s="180">
        <v>82.5</v>
      </c>
      <c r="F8" s="181" t="s">
        <v>521</v>
      </c>
      <c r="J8" s="15">
        <f>E6/2</f>
        <v>58.3</v>
      </c>
    </row>
    <row r="9" spans="1:10" ht="28.5" customHeight="1" thickBot="1">
      <c r="A9" s="194"/>
      <c r="B9" s="191"/>
      <c r="C9" s="176">
        <v>2005</v>
      </c>
      <c r="D9" s="176" t="s">
        <v>375</v>
      </c>
      <c r="E9" s="176">
        <v>26.2</v>
      </c>
      <c r="F9" s="230" t="s">
        <v>560</v>
      </c>
      <c r="J9" s="15">
        <f>J8*3</f>
        <v>174.89999999999998</v>
      </c>
    </row>
    <row r="10" spans="1:6" s="16" customFormat="1" ht="24.75" customHeight="1">
      <c r="A10" s="305" t="s">
        <v>586</v>
      </c>
      <c r="B10" s="199" t="s">
        <v>20</v>
      </c>
      <c r="C10" s="180">
        <v>1998</v>
      </c>
      <c r="D10" s="180" t="s">
        <v>375</v>
      </c>
      <c r="E10" s="180">
        <v>104</v>
      </c>
      <c r="F10" s="181" t="s">
        <v>431</v>
      </c>
    </row>
    <row r="11" spans="1:7" s="240" customFormat="1" ht="24.75" customHeight="1" thickBot="1">
      <c r="A11" s="306"/>
      <c r="B11" s="236"/>
      <c r="C11" s="237">
        <v>2007</v>
      </c>
      <c r="D11" s="237" t="s">
        <v>375</v>
      </c>
      <c r="E11" s="237">
        <v>84</v>
      </c>
      <c r="F11" s="238" t="s">
        <v>560</v>
      </c>
      <c r="G11" s="239" t="s">
        <v>2</v>
      </c>
    </row>
    <row r="12" spans="1:6" s="16" customFormat="1" ht="24.75" customHeight="1">
      <c r="A12" s="305" t="s">
        <v>587</v>
      </c>
      <c r="B12" s="199" t="s">
        <v>26</v>
      </c>
      <c r="C12" s="180">
        <v>1998</v>
      </c>
      <c r="D12" s="180" t="s">
        <v>344</v>
      </c>
      <c r="E12" s="180">
        <v>104</v>
      </c>
      <c r="F12" s="181" t="s">
        <v>386</v>
      </c>
    </row>
    <row r="13" spans="1:6" s="16" customFormat="1" ht="24.75" customHeight="1" thickBot="1">
      <c r="A13" s="306"/>
      <c r="B13" s="191"/>
      <c r="C13" s="176">
        <v>2006</v>
      </c>
      <c r="D13" s="186" t="s">
        <v>375</v>
      </c>
      <c r="E13" s="176">
        <v>104</v>
      </c>
      <c r="F13" s="187" t="s">
        <v>560</v>
      </c>
    </row>
    <row r="14" spans="1:6" s="16" customFormat="1" ht="24.75" customHeight="1" thickBot="1">
      <c r="A14" s="233" t="s">
        <v>45</v>
      </c>
      <c r="B14" s="216" t="s">
        <v>46</v>
      </c>
      <c r="C14" s="212">
        <v>2006</v>
      </c>
      <c r="D14" s="227" t="s">
        <v>360</v>
      </c>
      <c r="E14" s="212">
        <v>48</v>
      </c>
      <c r="F14" s="213" t="s">
        <v>560</v>
      </c>
    </row>
    <row r="15" spans="1:6" s="16" customFormat="1" ht="24.75" customHeight="1" thickBot="1">
      <c r="A15" s="232" t="s">
        <v>55</v>
      </c>
      <c r="B15" s="218" t="s">
        <v>56</v>
      </c>
      <c r="C15" s="198">
        <v>2002</v>
      </c>
      <c r="D15" s="176" t="s">
        <v>375</v>
      </c>
      <c r="E15" s="198">
        <v>48.84</v>
      </c>
      <c r="F15" s="213" t="s">
        <v>560</v>
      </c>
    </row>
    <row r="16" spans="1:6" s="16" customFormat="1" ht="24.75" customHeight="1">
      <c r="A16" s="192" t="s">
        <v>588</v>
      </c>
      <c r="B16" s="226" t="s">
        <v>41</v>
      </c>
      <c r="C16" s="180">
        <v>1997</v>
      </c>
      <c r="D16" s="180" t="s">
        <v>344</v>
      </c>
      <c r="E16" s="180">
        <v>104</v>
      </c>
      <c r="F16" s="201" t="s">
        <v>443</v>
      </c>
    </row>
    <row r="17" spans="1:6" s="16" customFormat="1" ht="24.75" customHeight="1" thickBot="1">
      <c r="A17" s="194"/>
      <c r="B17" s="214"/>
      <c r="C17" s="176">
        <v>2002</v>
      </c>
      <c r="D17" s="176" t="s">
        <v>375</v>
      </c>
      <c r="E17" s="176">
        <v>110</v>
      </c>
      <c r="F17" s="187" t="s">
        <v>560</v>
      </c>
    </row>
    <row r="18" spans="1:7" s="16" customFormat="1" ht="24.75" customHeight="1">
      <c r="A18" s="305" t="s">
        <v>19</v>
      </c>
      <c r="B18" s="207" t="s">
        <v>18</v>
      </c>
      <c r="C18" s="180">
        <v>2001</v>
      </c>
      <c r="D18" s="193" t="s">
        <v>360</v>
      </c>
      <c r="E18" s="180">
        <v>15.6</v>
      </c>
      <c r="F18" s="181" t="s">
        <v>560</v>
      </c>
      <c r="G18" s="16" t="s">
        <v>21</v>
      </c>
    </row>
    <row r="19" spans="1:7" s="240" customFormat="1" ht="24.75" customHeight="1" thickBot="1">
      <c r="A19" s="306"/>
      <c r="B19" s="246"/>
      <c r="C19" s="237">
        <v>2007</v>
      </c>
      <c r="D19" s="247" t="s">
        <v>360</v>
      </c>
      <c r="E19" s="237">
        <v>15.6</v>
      </c>
      <c r="F19" s="238" t="s">
        <v>560</v>
      </c>
      <c r="G19" s="240" t="s">
        <v>22</v>
      </c>
    </row>
    <row r="20" spans="1:6" s="16" customFormat="1" ht="24.75" customHeight="1" thickBot="1">
      <c r="A20" s="210" t="s">
        <v>589</v>
      </c>
      <c r="B20" s="225" t="s">
        <v>42</v>
      </c>
      <c r="C20" s="212">
        <v>2000</v>
      </c>
      <c r="D20" s="212" t="s">
        <v>455</v>
      </c>
      <c r="E20" s="212">
        <v>65.9</v>
      </c>
      <c r="F20" s="213" t="s">
        <v>521</v>
      </c>
    </row>
    <row r="21" spans="1:6" s="16" customFormat="1" ht="24.75" customHeight="1" thickBot="1">
      <c r="A21" s="210" t="s">
        <v>47</v>
      </c>
      <c r="B21" s="225" t="s">
        <v>48</v>
      </c>
      <c r="C21" s="212">
        <v>2006</v>
      </c>
      <c r="D21" s="227" t="s">
        <v>375</v>
      </c>
      <c r="E21" s="212">
        <v>103.2</v>
      </c>
      <c r="F21" s="187" t="s">
        <v>560</v>
      </c>
    </row>
    <row r="22" spans="1:6" s="16" customFormat="1" ht="24.75" customHeight="1" thickBot="1">
      <c r="A22" s="210" t="s">
        <v>590</v>
      </c>
      <c r="B22" s="217" t="s">
        <v>556</v>
      </c>
      <c r="C22" s="212">
        <v>2000</v>
      </c>
      <c r="D22" s="227" t="s">
        <v>360</v>
      </c>
      <c r="E22" s="212">
        <v>120.5</v>
      </c>
      <c r="F22" s="213" t="s">
        <v>521</v>
      </c>
    </row>
    <row r="23" spans="1:6" s="16" customFormat="1" ht="24.75" customHeight="1" thickBot="1">
      <c r="A23" s="291" t="s">
        <v>591</v>
      </c>
      <c r="B23" s="225" t="s">
        <v>557</v>
      </c>
      <c r="C23" s="212" t="s">
        <v>559</v>
      </c>
      <c r="D23" s="227" t="s">
        <v>360</v>
      </c>
      <c r="E23" s="212">
        <v>21.6</v>
      </c>
      <c r="F23" s="213" t="s">
        <v>357</v>
      </c>
    </row>
    <row r="24" spans="1:6" s="16" customFormat="1" ht="24.75" customHeight="1" thickBot="1">
      <c r="A24" s="210" t="s">
        <v>592</v>
      </c>
      <c r="B24" s="225" t="s">
        <v>43</v>
      </c>
      <c r="C24" s="212">
        <v>2000</v>
      </c>
      <c r="D24" s="227" t="s">
        <v>375</v>
      </c>
      <c r="E24" s="212">
        <v>104.4</v>
      </c>
      <c r="F24" s="213" t="s">
        <v>521</v>
      </c>
    </row>
    <row r="25" spans="1:6" s="16" customFormat="1" ht="24.75" customHeight="1" thickBot="1">
      <c r="A25" s="192" t="s">
        <v>49</v>
      </c>
      <c r="B25" s="203" t="s">
        <v>50</v>
      </c>
      <c r="C25" s="175">
        <v>2001</v>
      </c>
      <c r="D25" s="227" t="s">
        <v>375</v>
      </c>
      <c r="E25" s="175">
        <v>100.8</v>
      </c>
      <c r="F25" s="213" t="s">
        <v>521</v>
      </c>
    </row>
    <row r="26" spans="1:6" s="16" customFormat="1" ht="24.75" customHeight="1">
      <c r="A26" s="192" t="s">
        <v>593</v>
      </c>
      <c r="B26" s="203" t="s">
        <v>16</v>
      </c>
      <c r="C26" s="180">
        <v>1999</v>
      </c>
      <c r="D26" s="200" t="s">
        <v>360</v>
      </c>
      <c r="E26" s="175">
        <v>52</v>
      </c>
      <c r="F26" s="201" t="s">
        <v>435</v>
      </c>
    </row>
    <row r="27" spans="1:6" s="16" customFormat="1" ht="24.75" customHeight="1" thickBot="1">
      <c r="A27" s="194"/>
      <c r="B27" s="189"/>
      <c r="C27" s="176">
        <v>2003</v>
      </c>
      <c r="D27" s="196" t="s">
        <v>360</v>
      </c>
      <c r="E27" s="186">
        <v>52</v>
      </c>
      <c r="F27" s="187" t="s">
        <v>560</v>
      </c>
    </row>
    <row r="28" spans="1:6" s="16" customFormat="1" ht="24.75" customHeight="1">
      <c r="A28" s="192" t="s">
        <v>594</v>
      </c>
      <c r="B28" s="202" t="s">
        <v>15</v>
      </c>
      <c r="C28" s="180">
        <v>1999</v>
      </c>
      <c r="D28" s="200" t="s">
        <v>403</v>
      </c>
      <c r="E28" s="175">
        <v>107</v>
      </c>
      <c r="F28" s="201" t="s">
        <v>422</v>
      </c>
    </row>
    <row r="29" spans="1:6" s="16" customFormat="1" ht="24.75" customHeight="1" thickBot="1">
      <c r="A29" s="194"/>
      <c r="B29" s="191"/>
      <c r="C29" s="176">
        <v>2003</v>
      </c>
      <c r="D29" s="196" t="s">
        <v>403</v>
      </c>
      <c r="E29" s="186">
        <v>107</v>
      </c>
      <c r="F29" s="187" t="s">
        <v>560</v>
      </c>
    </row>
    <row r="30" spans="1:6" s="16" customFormat="1" ht="24.75" customHeight="1">
      <c r="A30" s="192" t="s">
        <v>595</v>
      </c>
      <c r="B30" s="199" t="s">
        <v>14</v>
      </c>
      <c r="C30" s="180">
        <v>2000</v>
      </c>
      <c r="D30" s="193" t="s">
        <v>360</v>
      </c>
      <c r="E30" s="180">
        <v>94.3</v>
      </c>
      <c r="F30" s="181" t="s">
        <v>560</v>
      </c>
    </row>
    <row r="31" spans="1:6" s="240" customFormat="1" ht="24.75" customHeight="1" thickBot="1">
      <c r="A31" s="235"/>
      <c r="B31" s="236"/>
      <c r="C31" s="237">
        <v>2007</v>
      </c>
      <c r="D31" s="247" t="s">
        <v>360</v>
      </c>
      <c r="E31" s="237">
        <v>94.3</v>
      </c>
      <c r="F31" s="238" t="s">
        <v>560</v>
      </c>
    </row>
    <row r="32" spans="1:6" s="16" customFormat="1" ht="24.75" customHeight="1">
      <c r="A32" s="192" t="s">
        <v>10</v>
      </c>
      <c r="B32" s="199" t="s">
        <v>11</v>
      </c>
      <c r="C32" s="180">
        <v>1997</v>
      </c>
      <c r="D32" s="180" t="s">
        <v>349</v>
      </c>
      <c r="E32" s="180">
        <v>86</v>
      </c>
      <c r="F32" s="181" t="s">
        <v>432</v>
      </c>
    </row>
    <row r="33" spans="1:6" s="240" customFormat="1" ht="24.75" customHeight="1" thickBot="1">
      <c r="A33" s="235"/>
      <c r="B33" s="244"/>
      <c r="C33" s="245">
        <v>2007</v>
      </c>
      <c r="D33" s="237" t="s">
        <v>375</v>
      </c>
      <c r="E33" s="245">
        <v>86</v>
      </c>
      <c r="F33" s="238" t="s">
        <v>560</v>
      </c>
    </row>
    <row r="34" spans="1:6" s="16" customFormat="1" ht="24.75" customHeight="1">
      <c r="A34" s="192" t="s">
        <v>596</v>
      </c>
      <c r="B34" s="202" t="s">
        <v>348</v>
      </c>
      <c r="C34" s="175">
        <v>1997</v>
      </c>
      <c r="D34" s="175" t="s">
        <v>349</v>
      </c>
      <c r="E34" s="175">
        <v>64</v>
      </c>
      <c r="F34" s="296" t="s">
        <v>427</v>
      </c>
    </row>
    <row r="35" spans="1:6" s="240" customFormat="1" ht="24.75" customHeight="1" thickBot="1">
      <c r="A35" s="297"/>
      <c r="B35" s="236"/>
      <c r="C35" s="237">
        <v>2007</v>
      </c>
      <c r="D35" s="237" t="s">
        <v>375</v>
      </c>
      <c r="E35" s="237">
        <v>68</v>
      </c>
      <c r="F35" s="238" t="s">
        <v>520</v>
      </c>
    </row>
    <row r="36" spans="1:6" s="16" customFormat="1" ht="24.75" customHeight="1">
      <c r="A36" s="192" t="s">
        <v>597</v>
      </c>
      <c r="B36" s="199" t="s">
        <v>40</v>
      </c>
      <c r="C36" s="180">
        <v>1997</v>
      </c>
      <c r="D36" s="180" t="s">
        <v>344</v>
      </c>
      <c r="E36" s="180">
        <v>96</v>
      </c>
      <c r="F36" s="181" t="s">
        <v>435</v>
      </c>
    </row>
    <row r="37" spans="1:6" s="16" customFormat="1" ht="24.75" customHeight="1" thickBot="1">
      <c r="A37" s="194"/>
      <c r="B37" s="195"/>
      <c r="C37" s="186">
        <v>2006</v>
      </c>
      <c r="D37" s="186" t="s">
        <v>360</v>
      </c>
      <c r="E37" s="186">
        <v>96</v>
      </c>
      <c r="F37" s="187" t="s">
        <v>560</v>
      </c>
    </row>
    <row r="38" spans="1:6" s="16" customFormat="1" ht="24.75" customHeight="1" thickBot="1">
      <c r="A38" s="210" t="s">
        <v>598</v>
      </c>
      <c r="B38" s="225" t="s">
        <v>356</v>
      </c>
      <c r="C38" s="212">
        <v>1997</v>
      </c>
      <c r="D38" s="212" t="s">
        <v>344</v>
      </c>
      <c r="E38" s="212">
        <v>45.4</v>
      </c>
      <c r="F38" s="213" t="s">
        <v>357</v>
      </c>
    </row>
    <row r="39" spans="1:6" ht="24.75" customHeight="1">
      <c r="A39" s="178" t="s">
        <v>599</v>
      </c>
      <c r="B39" s="199" t="s">
        <v>27</v>
      </c>
      <c r="C39" s="180">
        <v>1998</v>
      </c>
      <c r="D39" s="180" t="s">
        <v>360</v>
      </c>
      <c r="E39" s="180">
        <v>75</v>
      </c>
      <c r="F39" s="181" t="s">
        <v>380</v>
      </c>
    </row>
    <row r="40" spans="1:6" ht="24.75" customHeight="1" thickBot="1">
      <c r="A40" s="184"/>
      <c r="B40" s="195"/>
      <c r="C40" s="186">
        <v>2005</v>
      </c>
      <c r="D40" s="186" t="s">
        <v>360</v>
      </c>
      <c r="E40" s="186">
        <v>75</v>
      </c>
      <c r="F40" s="187" t="s">
        <v>560</v>
      </c>
    </row>
    <row r="41" spans="1:7" ht="24.75" customHeight="1">
      <c r="A41" s="178" t="s">
        <v>599</v>
      </c>
      <c r="B41" s="199" t="s">
        <v>30</v>
      </c>
      <c r="C41" s="180">
        <v>1998</v>
      </c>
      <c r="D41" s="180" t="s">
        <v>28</v>
      </c>
      <c r="E41" s="180">
        <v>27</v>
      </c>
      <c r="F41" s="181"/>
      <c r="G41" s="15" t="s">
        <v>29</v>
      </c>
    </row>
    <row r="42" spans="1:7" ht="24.75" customHeight="1" thickBot="1">
      <c r="A42" s="184"/>
      <c r="B42" s="195"/>
      <c r="C42" s="186">
        <v>2005</v>
      </c>
      <c r="D42" s="186" t="s">
        <v>375</v>
      </c>
      <c r="E42" s="186">
        <v>27</v>
      </c>
      <c r="F42" s="187" t="s">
        <v>560</v>
      </c>
      <c r="G42" s="15" t="s">
        <v>31</v>
      </c>
    </row>
    <row r="43" spans="1:6" ht="24.75" customHeight="1">
      <c r="A43" s="178" t="s">
        <v>600</v>
      </c>
      <c r="B43" s="179" t="s">
        <v>561</v>
      </c>
      <c r="C43" s="180">
        <v>1997</v>
      </c>
      <c r="D43" s="180" t="s">
        <v>344</v>
      </c>
      <c r="E43" s="180">
        <v>36</v>
      </c>
      <c r="F43" s="228" t="s">
        <v>562</v>
      </c>
    </row>
    <row r="44" spans="1:8" ht="24.75" customHeight="1" thickBot="1">
      <c r="A44" s="184" t="s">
        <v>600</v>
      </c>
      <c r="B44" s="185" t="s">
        <v>561</v>
      </c>
      <c r="C44" s="186">
        <v>1997</v>
      </c>
      <c r="D44" s="186" t="s">
        <v>455</v>
      </c>
      <c r="E44" s="186">
        <v>24</v>
      </c>
      <c r="F44" s="187" t="s">
        <v>425</v>
      </c>
      <c r="H44" s="15" t="s">
        <v>352</v>
      </c>
    </row>
    <row r="45" spans="1:6" ht="24.75" customHeight="1">
      <c r="A45" s="178" t="s">
        <v>600</v>
      </c>
      <c r="B45" s="188" t="s">
        <v>9</v>
      </c>
      <c r="C45" s="180">
        <v>2002</v>
      </c>
      <c r="D45" s="180" t="s">
        <v>360</v>
      </c>
      <c r="E45" s="180">
        <v>75.28</v>
      </c>
      <c r="F45" s="181" t="s">
        <v>560</v>
      </c>
    </row>
    <row r="46" spans="1:7" ht="24.75" customHeight="1">
      <c r="A46" s="182"/>
      <c r="B46" s="17"/>
      <c r="C46" s="20">
        <v>2002</v>
      </c>
      <c r="D46" s="20" t="s">
        <v>455</v>
      </c>
      <c r="E46" s="20">
        <v>110.48</v>
      </c>
      <c r="F46" s="183" t="s">
        <v>560</v>
      </c>
      <c r="G46" s="15" t="s">
        <v>32</v>
      </c>
    </row>
    <row r="47" spans="1:7" s="243" customFormat="1" ht="24.75" customHeight="1" thickBot="1">
      <c r="A47" s="241"/>
      <c r="B47" s="242"/>
      <c r="C47" s="237">
        <v>2007</v>
      </c>
      <c r="D47" s="237" t="s">
        <v>360</v>
      </c>
      <c r="E47" s="237">
        <v>25</v>
      </c>
      <c r="F47" s="238" t="s">
        <v>560</v>
      </c>
      <c r="G47" s="243" t="s">
        <v>23</v>
      </c>
    </row>
    <row r="48" spans="1:6" s="302" customFormat="1" ht="24.75" customHeight="1" thickBot="1">
      <c r="A48" s="298" t="s">
        <v>12</v>
      </c>
      <c r="B48" s="299" t="s">
        <v>13</v>
      </c>
      <c r="C48" s="300"/>
      <c r="D48" s="300"/>
      <c r="E48" s="300"/>
      <c r="F48" s="301"/>
    </row>
    <row r="49" spans="1:6" ht="24.75" customHeight="1">
      <c r="A49" s="178" t="s">
        <v>601</v>
      </c>
      <c r="B49" s="188" t="s">
        <v>563</v>
      </c>
      <c r="C49" s="180">
        <v>2000</v>
      </c>
      <c r="D49" s="180" t="s">
        <v>375</v>
      </c>
      <c r="E49" s="180">
        <v>104.4</v>
      </c>
      <c r="F49" s="181" t="s">
        <v>521</v>
      </c>
    </row>
    <row r="50" spans="1:6" ht="24.75" customHeight="1" thickBot="1">
      <c r="A50" s="184"/>
      <c r="B50" s="189"/>
      <c r="C50" s="176">
        <v>2006</v>
      </c>
      <c r="D50" s="176" t="s">
        <v>375</v>
      </c>
      <c r="E50" s="176">
        <v>104.4</v>
      </c>
      <c r="F50" s="187" t="s">
        <v>560</v>
      </c>
    </row>
    <row r="51" spans="1:6" ht="24.75" customHeight="1">
      <c r="A51" s="178" t="s">
        <v>602</v>
      </c>
      <c r="B51" s="199" t="s">
        <v>573</v>
      </c>
      <c r="C51" s="180">
        <v>1999</v>
      </c>
      <c r="D51" s="180" t="s">
        <v>360</v>
      </c>
      <c r="E51" s="180" t="s">
        <v>371</v>
      </c>
      <c r="F51" s="181" t="s">
        <v>562</v>
      </c>
    </row>
    <row r="52" spans="1:6" ht="24.75" customHeight="1" thickBot="1">
      <c r="A52" s="184"/>
      <c r="B52" s="191"/>
      <c r="C52" s="176">
        <v>2005</v>
      </c>
      <c r="D52" s="176" t="s">
        <v>360</v>
      </c>
      <c r="E52" s="176" t="s">
        <v>371</v>
      </c>
      <c r="F52" s="187" t="s">
        <v>560</v>
      </c>
    </row>
    <row r="53" spans="1:6" ht="24.75" customHeight="1">
      <c r="A53" s="178" t="s">
        <v>603</v>
      </c>
      <c r="B53" s="207" t="s">
        <v>564</v>
      </c>
      <c r="C53" s="180">
        <v>1998</v>
      </c>
      <c r="D53" s="180" t="s">
        <v>344</v>
      </c>
      <c r="E53" s="180">
        <v>104</v>
      </c>
      <c r="F53" s="181" t="s">
        <v>430</v>
      </c>
    </row>
    <row r="54" spans="1:6" ht="24.75" customHeight="1" thickBot="1">
      <c r="A54" s="184"/>
      <c r="B54" s="214"/>
      <c r="C54" s="176">
        <v>2004</v>
      </c>
      <c r="D54" s="186" t="s">
        <v>455</v>
      </c>
      <c r="E54" s="176">
        <v>104</v>
      </c>
      <c r="F54" s="187" t="s">
        <v>560</v>
      </c>
    </row>
    <row r="55" spans="1:6" ht="24.75" customHeight="1" thickBot="1">
      <c r="A55" s="215" t="s">
        <v>603</v>
      </c>
      <c r="B55" s="216" t="s">
        <v>565</v>
      </c>
      <c r="C55" s="212">
        <v>1998</v>
      </c>
      <c r="D55" s="212" t="s">
        <v>375</v>
      </c>
      <c r="E55" s="212">
        <v>43</v>
      </c>
      <c r="F55" s="213" t="s">
        <v>576</v>
      </c>
    </row>
    <row r="56" spans="1:6" ht="24.75" customHeight="1" thickBot="1">
      <c r="A56" s="215" t="s">
        <v>604</v>
      </c>
      <c r="B56" s="217" t="s">
        <v>33</v>
      </c>
      <c r="C56" s="212">
        <v>1998</v>
      </c>
      <c r="D56" s="212" t="s">
        <v>360</v>
      </c>
      <c r="E56" s="212">
        <v>26</v>
      </c>
      <c r="F56" s="213" t="s">
        <v>428</v>
      </c>
    </row>
    <row r="57" spans="1:6" ht="24.75" customHeight="1" thickBot="1">
      <c r="A57" s="249" t="s">
        <v>542</v>
      </c>
      <c r="B57" s="216" t="s">
        <v>543</v>
      </c>
      <c r="C57" s="212">
        <v>2004</v>
      </c>
      <c r="D57" s="212" t="s">
        <v>375</v>
      </c>
      <c r="E57" s="212">
        <v>103</v>
      </c>
      <c r="F57" s="250"/>
    </row>
    <row r="58" spans="1:6" ht="24.75" customHeight="1">
      <c r="A58" s="42" t="s">
        <v>605</v>
      </c>
      <c r="B58" s="218" t="s">
        <v>34</v>
      </c>
      <c r="C58" s="198">
        <v>1998</v>
      </c>
      <c r="D58" s="198" t="s">
        <v>375</v>
      </c>
      <c r="E58" s="198">
        <v>115</v>
      </c>
      <c r="F58" s="198" t="s">
        <v>427</v>
      </c>
    </row>
    <row r="59" spans="1:6" ht="24.75" customHeight="1" thickBot="1">
      <c r="A59" s="42"/>
      <c r="B59" s="218"/>
      <c r="C59" s="198">
        <v>2006</v>
      </c>
      <c r="D59" s="198" t="s">
        <v>375</v>
      </c>
      <c r="E59" s="198">
        <v>116.6</v>
      </c>
      <c r="F59" s="187" t="s">
        <v>560</v>
      </c>
    </row>
    <row r="60" spans="1:6" ht="24.75" customHeight="1">
      <c r="A60" s="178" t="s">
        <v>17</v>
      </c>
      <c r="B60" s="202" t="s">
        <v>575</v>
      </c>
      <c r="C60" s="180">
        <v>1998</v>
      </c>
      <c r="D60" s="180" t="s">
        <v>360</v>
      </c>
      <c r="E60" s="180">
        <v>50.26</v>
      </c>
      <c r="F60" s="181" t="s">
        <v>574</v>
      </c>
    </row>
    <row r="61" spans="1:6" ht="24.75" customHeight="1">
      <c r="A61" s="182"/>
      <c r="B61" s="197"/>
      <c r="C61" s="20">
        <v>2004</v>
      </c>
      <c r="D61" s="20" t="s">
        <v>360</v>
      </c>
      <c r="E61" s="20">
        <v>73.9</v>
      </c>
      <c r="F61" s="183" t="s">
        <v>560</v>
      </c>
    </row>
    <row r="62" spans="1:6" ht="24.75" customHeight="1" thickBot="1">
      <c r="A62" s="184"/>
      <c r="B62" s="191"/>
      <c r="C62" s="186">
        <v>2004</v>
      </c>
      <c r="D62" s="186" t="s">
        <v>421</v>
      </c>
      <c r="E62" s="186">
        <v>50</v>
      </c>
      <c r="F62" s="187" t="s">
        <v>560</v>
      </c>
    </row>
    <row r="63" spans="1:6" ht="24.75" customHeight="1">
      <c r="A63" s="182" t="s">
        <v>606</v>
      </c>
      <c r="B63" s="205" t="s">
        <v>460</v>
      </c>
      <c r="C63" s="177">
        <v>1998</v>
      </c>
      <c r="D63" s="177" t="s">
        <v>344</v>
      </c>
      <c r="E63" s="177">
        <v>115.2</v>
      </c>
      <c r="F63" s="204" t="s">
        <v>574</v>
      </c>
    </row>
    <row r="64" spans="1:6" ht="24.75" customHeight="1" thickBot="1">
      <c r="A64" s="184"/>
      <c r="B64" s="185"/>
      <c r="C64" s="186">
        <v>2007</v>
      </c>
      <c r="D64" s="186" t="s">
        <v>360</v>
      </c>
      <c r="E64" s="186">
        <v>115.2</v>
      </c>
      <c r="F64" s="187" t="s">
        <v>560</v>
      </c>
    </row>
    <row r="65" spans="1:6" ht="24.75" customHeight="1" thickBot="1">
      <c r="A65" s="42" t="s">
        <v>607</v>
      </c>
      <c r="B65" s="219" t="s">
        <v>359</v>
      </c>
      <c r="C65" s="198">
        <v>1998</v>
      </c>
      <c r="D65" s="198" t="s">
        <v>360</v>
      </c>
      <c r="E65" s="198">
        <v>44.58</v>
      </c>
      <c r="F65" s="198" t="s">
        <v>358</v>
      </c>
    </row>
    <row r="66" spans="1:6" ht="24.75" customHeight="1">
      <c r="A66" s="178" t="s">
        <v>659</v>
      </c>
      <c r="B66" s="188" t="s">
        <v>566</v>
      </c>
      <c r="C66" s="180">
        <v>1998</v>
      </c>
      <c r="D66" s="180" t="s">
        <v>344</v>
      </c>
      <c r="E66" s="180">
        <v>104.34</v>
      </c>
      <c r="F66" s="181" t="s">
        <v>380</v>
      </c>
    </row>
    <row r="67" spans="1:6" ht="24.75" customHeight="1">
      <c r="A67" s="182"/>
      <c r="B67" s="17"/>
      <c r="C67" s="20">
        <v>2004</v>
      </c>
      <c r="D67" s="20" t="s">
        <v>455</v>
      </c>
      <c r="E67" s="20">
        <v>117.06</v>
      </c>
      <c r="F67" s="183" t="s">
        <v>560</v>
      </c>
    </row>
    <row r="68" spans="1:6" s="243" customFormat="1" ht="24.75" customHeight="1" thickBot="1">
      <c r="A68" s="241"/>
      <c r="B68" s="242"/>
      <c r="C68" s="237">
        <v>2007</v>
      </c>
      <c r="D68" s="237" t="s">
        <v>360</v>
      </c>
      <c r="E68" s="237">
        <v>117.06</v>
      </c>
      <c r="F68" s="238" t="s">
        <v>560</v>
      </c>
    </row>
    <row r="69" spans="1:6" ht="24.75" customHeight="1">
      <c r="A69" s="220" t="s">
        <v>24</v>
      </c>
      <c r="B69" s="188" t="s">
        <v>567</v>
      </c>
      <c r="C69" s="180">
        <v>1998</v>
      </c>
      <c r="D69" s="180" t="s">
        <v>344</v>
      </c>
      <c r="E69" s="180">
        <v>102.4</v>
      </c>
      <c r="F69" s="181" t="s">
        <v>577</v>
      </c>
    </row>
    <row r="70" spans="1:6" ht="24.75" customHeight="1" thickBot="1">
      <c r="A70" s="221"/>
      <c r="B70" s="222" t="s">
        <v>35</v>
      </c>
      <c r="C70" s="176">
        <v>2006</v>
      </c>
      <c r="D70" s="186" t="s">
        <v>360</v>
      </c>
      <c r="E70" s="176">
        <v>51.2</v>
      </c>
      <c r="F70" s="187" t="s">
        <v>560</v>
      </c>
    </row>
    <row r="71" spans="1:6" ht="24.75" customHeight="1">
      <c r="A71" s="178" t="s">
        <v>36</v>
      </c>
      <c r="B71" s="188" t="s">
        <v>265</v>
      </c>
      <c r="C71" s="180">
        <v>1998</v>
      </c>
      <c r="D71" s="180" t="s">
        <v>344</v>
      </c>
      <c r="E71" s="180">
        <v>107</v>
      </c>
      <c r="F71" s="181" t="s">
        <v>578</v>
      </c>
    </row>
    <row r="72" spans="1:7" ht="24.75" customHeight="1">
      <c r="A72" s="182"/>
      <c r="B72" s="205"/>
      <c r="C72" s="177">
        <v>2005</v>
      </c>
      <c r="D72" s="20" t="s">
        <v>360</v>
      </c>
      <c r="E72" s="177">
        <v>51.72</v>
      </c>
      <c r="F72" s="183" t="s">
        <v>560</v>
      </c>
      <c r="G72" s="15" t="s">
        <v>37</v>
      </c>
    </row>
    <row r="73" spans="1:7" s="243" customFormat="1" ht="24.75" customHeight="1" thickBot="1">
      <c r="A73" s="241"/>
      <c r="B73" s="248"/>
      <c r="C73" s="245">
        <v>2007</v>
      </c>
      <c r="D73" s="237" t="s">
        <v>360</v>
      </c>
      <c r="E73" s="245">
        <v>91.3</v>
      </c>
      <c r="F73" s="238" t="s">
        <v>560</v>
      </c>
      <c r="G73" s="243" t="s">
        <v>38</v>
      </c>
    </row>
    <row r="74" spans="1:6" s="243" customFormat="1" ht="24.75" customHeight="1" thickBot="1">
      <c r="A74" s="292" t="s">
        <v>36</v>
      </c>
      <c r="B74" s="293" t="s">
        <v>44</v>
      </c>
      <c r="C74" s="294">
        <v>2007</v>
      </c>
      <c r="D74" s="294" t="s">
        <v>360</v>
      </c>
      <c r="E74" s="294">
        <v>48</v>
      </c>
      <c r="F74" s="295" t="s">
        <v>560</v>
      </c>
    </row>
    <row r="75" spans="1:7" ht="24.75" customHeight="1" thickBot="1">
      <c r="A75" s="215" t="s">
        <v>608</v>
      </c>
      <c r="B75" s="225" t="s">
        <v>656</v>
      </c>
      <c r="C75" s="212">
        <v>2002</v>
      </c>
      <c r="D75" s="212" t="s">
        <v>360</v>
      </c>
      <c r="E75" s="198">
        <v>92.1</v>
      </c>
      <c r="F75" s="224" t="s">
        <v>560</v>
      </c>
      <c r="G75" s="15" t="s">
        <v>39</v>
      </c>
    </row>
    <row r="76" spans="1:6" ht="24.75" customHeight="1">
      <c r="A76" s="220">
        <v>96</v>
      </c>
      <c r="B76" s="190" t="s">
        <v>568</v>
      </c>
      <c r="C76" s="180" t="s">
        <v>569</v>
      </c>
      <c r="D76" s="180" t="s">
        <v>455</v>
      </c>
      <c r="E76" s="180" t="s">
        <v>570</v>
      </c>
      <c r="F76" s="181" t="s">
        <v>379</v>
      </c>
    </row>
    <row r="77" spans="1:6" ht="24.75" customHeight="1">
      <c r="A77" s="229">
        <v>99</v>
      </c>
      <c r="B77" s="29" t="s">
        <v>571</v>
      </c>
      <c r="C77" s="20">
        <v>1998</v>
      </c>
      <c r="D77" s="20" t="s">
        <v>455</v>
      </c>
      <c r="E77" s="20">
        <v>103.7</v>
      </c>
      <c r="F77" s="183" t="s">
        <v>441</v>
      </c>
    </row>
    <row r="78" spans="1:6" ht="24" customHeight="1">
      <c r="A78" s="229">
        <v>100</v>
      </c>
      <c r="B78" s="29" t="s">
        <v>572</v>
      </c>
      <c r="C78" s="20">
        <v>1998</v>
      </c>
      <c r="D78" s="20" t="s">
        <v>455</v>
      </c>
      <c r="E78" s="20">
        <v>51.54</v>
      </c>
      <c r="F78" s="183" t="s">
        <v>380</v>
      </c>
    </row>
    <row r="79" spans="1:6" ht="24" customHeight="1" thickBot="1">
      <c r="A79" s="184" t="s">
        <v>609</v>
      </c>
      <c r="B79" s="206" t="s">
        <v>580</v>
      </c>
      <c r="C79" s="186">
        <v>1997</v>
      </c>
      <c r="D79" s="186" t="s">
        <v>344</v>
      </c>
      <c r="E79" s="186">
        <v>37</v>
      </c>
      <c r="F79" s="187" t="s">
        <v>562</v>
      </c>
    </row>
    <row r="80" spans="3:6" ht="14.25">
      <c r="C80" s="15"/>
      <c r="D80" s="15"/>
      <c r="E80" s="15">
        <f>SUM(E6:E71)</f>
        <v>4987.700000000001</v>
      </c>
      <c r="F80" s="15"/>
    </row>
    <row r="81" spans="3:6" ht="14.25">
      <c r="C81" s="15"/>
      <c r="D81" s="15"/>
      <c r="E81" s="15">
        <v>100</v>
      </c>
      <c r="F81" s="15"/>
    </row>
    <row r="82" spans="1:6" ht="15.75" thickBot="1">
      <c r="A82" s="231" t="s">
        <v>51</v>
      </c>
      <c r="C82" s="15"/>
      <c r="D82" s="15"/>
      <c r="E82" s="36">
        <f>SUM(E80:E81)</f>
        <v>5087.700000000001</v>
      </c>
      <c r="F82" s="15"/>
    </row>
    <row r="83" spans="1:6" ht="24.75" customHeight="1" thickBot="1">
      <c r="A83" s="234"/>
      <c r="B83" s="225" t="s">
        <v>52</v>
      </c>
      <c r="C83" s="212">
        <v>2006</v>
      </c>
      <c r="D83" s="212" t="s">
        <v>360</v>
      </c>
      <c r="E83" s="212">
        <f>39.6+32.98+51.3+14.2</f>
        <v>138.07999999999998</v>
      </c>
      <c r="F83" s="213"/>
    </row>
    <row r="84" spans="1:6" ht="24.75" customHeight="1" thickBot="1">
      <c r="A84" s="234"/>
      <c r="B84" s="225" t="s">
        <v>657</v>
      </c>
      <c r="C84" s="212">
        <v>2006</v>
      </c>
      <c r="D84" s="212" t="s">
        <v>375</v>
      </c>
      <c r="E84" s="212">
        <v>36</v>
      </c>
      <c r="F84" s="213"/>
    </row>
    <row r="85" spans="1:6" ht="24.75" customHeight="1">
      <c r="A85" s="220"/>
      <c r="B85" s="203" t="s">
        <v>53</v>
      </c>
      <c r="C85" s="175">
        <v>2007</v>
      </c>
      <c r="D85" s="310">
        <v>26.6</v>
      </c>
      <c r="E85" s="175"/>
      <c r="F85" s="201"/>
    </row>
    <row r="86" spans="1:6" ht="24.75" customHeight="1" thickBot="1">
      <c r="A86" s="221"/>
      <c r="B86" s="223" t="s">
        <v>54</v>
      </c>
      <c r="C86" s="176">
        <v>2007</v>
      </c>
      <c r="D86" s="304"/>
      <c r="E86" s="176"/>
      <c r="F86" s="187"/>
    </row>
    <row r="87" spans="3:6" ht="14.25">
      <c r="C87" s="15"/>
      <c r="D87" s="15"/>
      <c r="E87" s="36"/>
      <c r="F87" s="15"/>
    </row>
    <row r="88" spans="3:6" ht="14.25">
      <c r="C88" s="15"/>
      <c r="D88" s="15"/>
      <c r="E88" s="36"/>
      <c r="F88" s="15"/>
    </row>
    <row r="89" spans="3:6" ht="14.25">
      <c r="C89" s="15"/>
      <c r="D89" s="15"/>
      <c r="E89" s="37"/>
      <c r="F89" s="15"/>
    </row>
    <row r="90" spans="3:6" ht="14.25">
      <c r="C90" s="15"/>
      <c r="D90" s="15"/>
      <c r="E90" s="15"/>
      <c r="F90" s="15"/>
    </row>
    <row r="91" spans="3:6" ht="14.25">
      <c r="C91" s="15"/>
      <c r="D91" s="15"/>
      <c r="E91" s="15"/>
      <c r="F91" s="15"/>
    </row>
    <row r="92" spans="3:6" ht="14.25">
      <c r="C92" s="15"/>
      <c r="D92" s="15"/>
      <c r="E92" s="15"/>
      <c r="F92" s="15"/>
    </row>
    <row r="102" ht="16.5" customHeight="1"/>
  </sheetData>
  <mergeCells count="7">
    <mergeCell ref="B2:F2"/>
    <mergeCell ref="B3:F3"/>
    <mergeCell ref="D85:D86"/>
    <mergeCell ref="A6:A7"/>
    <mergeCell ref="A10:A11"/>
    <mergeCell ref="A12:A13"/>
    <mergeCell ref="A18:A19"/>
  </mergeCells>
  <printOptions horizontalCentered="1"/>
  <pageMargins left="0.4724409448818898" right="0.1968503937007874" top="0.2755905511811024" bottom="0.2362204724409449" header="0.3937007874015748" footer="0.1574803149606299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2:N142"/>
  <sheetViews>
    <sheetView view="pageBreakPreview" zoomScale="75" zoomScaleNormal="75" zoomScaleSheetLayoutView="75" workbookViewId="0" topLeftCell="A1">
      <selection activeCell="G133" sqref="G133"/>
    </sheetView>
  </sheetViews>
  <sheetFormatPr defaultColWidth="9.00390625" defaultRowHeight="12.75"/>
  <cols>
    <col min="1" max="1" width="9.125" style="1" customWidth="1"/>
    <col min="2" max="2" width="56.00390625" style="1" customWidth="1"/>
    <col min="3" max="3" width="19.375" style="7" customWidth="1"/>
    <col min="4" max="4" width="12.875" style="2" customWidth="1"/>
    <col min="5" max="5" width="14.25390625" style="3" customWidth="1"/>
    <col min="6" max="6" width="0.12890625" style="3" hidden="1" customWidth="1"/>
    <col min="7" max="7" width="25.75390625" style="2" customWidth="1"/>
    <col min="8" max="8" width="29.375" style="1" customWidth="1"/>
    <col min="9" max="16384" width="9.125" style="1" customWidth="1"/>
  </cols>
  <sheetData>
    <row r="2" spans="2:8" ht="20.25">
      <c r="B2" s="317" t="s">
        <v>583</v>
      </c>
      <c r="C2" s="317"/>
      <c r="D2" s="317"/>
      <c r="E2" s="317"/>
      <c r="F2" s="317"/>
      <c r="G2" s="317"/>
      <c r="H2" s="317"/>
    </row>
    <row r="3" ht="22.5" customHeight="1">
      <c r="D3" s="23" t="s">
        <v>582</v>
      </c>
    </row>
    <row r="4" spans="2:8" s="8" customFormat="1" ht="16.5" thickBot="1">
      <c r="B4" s="134" t="s">
        <v>450</v>
      </c>
      <c r="C4" s="135" t="s">
        <v>453</v>
      </c>
      <c r="D4" s="136" t="s">
        <v>338</v>
      </c>
      <c r="E4" s="134" t="s">
        <v>451</v>
      </c>
      <c r="F4" s="134" t="s">
        <v>451</v>
      </c>
      <c r="G4" s="138" t="s">
        <v>339</v>
      </c>
      <c r="H4" s="134" t="s">
        <v>340</v>
      </c>
    </row>
    <row r="5" spans="2:8" s="3" customFormat="1" ht="16.5" thickBot="1">
      <c r="B5" s="13">
        <v>1</v>
      </c>
      <c r="C5" s="6">
        <v>3</v>
      </c>
      <c r="D5" s="6">
        <v>4</v>
      </c>
      <c r="E5" s="5">
        <v>5</v>
      </c>
      <c r="F5" s="5">
        <v>5</v>
      </c>
      <c r="G5" s="6">
        <v>6</v>
      </c>
      <c r="H5" s="6">
        <v>7</v>
      </c>
    </row>
    <row r="6" spans="2:8" s="26" customFormat="1" ht="27.75" customHeight="1" thickBot="1">
      <c r="B6" s="318" t="s">
        <v>641</v>
      </c>
      <c r="C6" s="319"/>
      <c r="D6" s="319"/>
      <c r="E6" s="319"/>
      <c r="F6" s="319"/>
      <c r="G6" s="319"/>
      <c r="H6" s="320"/>
    </row>
    <row r="7" spans="2:8" ht="19.5" customHeight="1">
      <c r="B7" s="67" t="s">
        <v>353</v>
      </c>
      <c r="C7" s="67" t="s">
        <v>454</v>
      </c>
      <c r="D7" s="323" t="s">
        <v>455</v>
      </c>
      <c r="E7" s="81">
        <v>42.3</v>
      </c>
      <c r="F7" s="81">
        <f>E7</f>
        <v>42.3</v>
      </c>
      <c r="G7" s="321" t="s">
        <v>341</v>
      </c>
      <c r="H7" s="52"/>
    </row>
    <row r="8" spans="2:8" ht="19.5" customHeight="1" thickBot="1">
      <c r="B8" s="51" t="s">
        <v>354</v>
      </c>
      <c r="C8" s="83" t="s">
        <v>355</v>
      </c>
      <c r="D8" s="322"/>
      <c r="E8" s="84">
        <v>60.8</v>
      </c>
      <c r="F8" s="85">
        <f>E8</f>
        <v>60.8</v>
      </c>
      <c r="G8" s="322"/>
      <c r="H8" s="86"/>
    </row>
    <row r="9" spans="2:8" ht="19.5" customHeight="1" thickBot="1">
      <c r="B9" s="129" t="s">
        <v>707</v>
      </c>
      <c r="C9" s="89"/>
      <c r="D9" s="90"/>
      <c r="E9" s="91">
        <f>SUM(E7:E8)</f>
        <v>103.1</v>
      </c>
      <c r="F9" s="92">
        <f>E9</f>
        <v>103.1</v>
      </c>
      <c r="G9" s="93"/>
      <c r="H9" s="93"/>
    </row>
    <row r="10" spans="2:8" s="25" customFormat="1" ht="27.75" customHeight="1" thickBot="1">
      <c r="B10" s="318">
        <v>1998</v>
      </c>
      <c r="C10" s="319"/>
      <c r="D10" s="319"/>
      <c r="E10" s="319"/>
      <c r="F10" s="319"/>
      <c r="G10" s="319"/>
      <c r="H10" s="320"/>
    </row>
    <row r="11" spans="2:8" ht="19.5" customHeight="1">
      <c r="B11" s="45" t="s">
        <v>362</v>
      </c>
      <c r="C11" s="45" t="s">
        <v>350</v>
      </c>
      <c r="D11" s="47" t="s">
        <v>455</v>
      </c>
      <c r="E11" s="46">
        <v>103.7</v>
      </c>
      <c r="F11" s="46">
        <v>103.7</v>
      </c>
      <c r="G11" s="45" t="s">
        <v>441</v>
      </c>
      <c r="H11" s="45" t="s">
        <v>363</v>
      </c>
    </row>
    <row r="12" spans="2:8" ht="19.5" customHeight="1">
      <c r="B12" s="34" t="s">
        <v>378</v>
      </c>
      <c r="C12" s="34" t="s">
        <v>350</v>
      </c>
      <c r="D12" s="32" t="s">
        <v>455</v>
      </c>
      <c r="E12" s="33">
        <v>51.5</v>
      </c>
      <c r="F12" s="33">
        <v>51.5</v>
      </c>
      <c r="G12" s="34" t="s">
        <v>379</v>
      </c>
      <c r="H12" s="34" t="s">
        <v>364</v>
      </c>
    </row>
    <row r="13" spans="2:8" ht="19.5" customHeight="1" thickBot="1">
      <c r="B13" s="48" t="s">
        <v>381</v>
      </c>
      <c r="C13" s="48" t="s">
        <v>350</v>
      </c>
      <c r="D13" s="50" t="s">
        <v>455</v>
      </c>
      <c r="E13" s="49">
        <v>100</v>
      </c>
      <c r="F13" s="49">
        <v>100</v>
      </c>
      <c r="G13" s="48" t="s">
        <v>380</v>
      </c>
      <c r="H13" s="48" t="s">
        <v>364</v>
      </c>
    </row>
    <row r="14" spans="2:8" ht="19.5" customHeight="1" thickBot="1">
      <c r="B14" s="129" t="s">
        <v>707</v>
      </c>
      <c r="C14" s="93"/>
      <c r="D14" s="90"/>
      <c r="E14" s="91">
        <f>SUM(E11:E13)</f>
        <v>255.2</v>
      </c>
      <c r="F14" s="91">
        <f>SUM(F11:F13)</f>
        <v>255.2</v>
      </c>
      <c r="G14" s="93"/>
      <c r="H14" s="93"/>
    </row>
    <row r="15" spans="2:8" s="26" customFormat="1" ht="24" customHeight="1" thickBot="1">
      <c r="B15" s="327" t="s">
        <v>640</v>
      </c>
      <c r="C15" s="328"/>
      <c r="D15" s="328" t="s">
        <v>518</v>
      </c>
      <c r="E15" s="328"/>
      <c r="F15" s="328"/>
      <c r="G15" s="328"/>
      <c r="H15" s="329"/>
    </row>
    <row r="16" spans="2:8" ht="19.5" customHeight="1">
      <c r="B16" s="35" t="s">
        <v>463</v>
      </c>
      <c r="C16" s="34" t="s">
        <v>342</v>
      </c>
      <c r="D16" s="32" t="s">
        <v>455</v>
      </c>
      <c r="E16" s="33">
        <v>114</v>
      </c>
      <c r="F16" s="33">
        <v>114</v>
      </c>
      <c r="G16" s="35" t="s">
        <v>464</v>
      </c>
      <c r="H16" s="34"/>
    </row>
    <row r="17" spans="2:8" ht="19.5" customHeight="1">
      <c r="B17" s="34" t="s">
        <v>387</v>
      </c>
      <c r="C17" s="34"/>
      <c r="D17" s="32" t="s">
        <v>455</v>
      </c>
      <c r="E17" s="33">
        <v>27.08</v>
      </c>
      <c r="F17" s="33">
        <v>27.08</v>
      </c>
      <c r="G17" s="34" t="s">
        <v>388</v>
      </c>
      <c r="H17" s="34"/>
    </row>
    <row r="18" spans="2:8" ht="19.5" customHeight="1">
      <c r="B18" s="35" t="s">
        <v>465</v>
      </c>
      <c r="C18" s="34"/>
      <c r="D18" s="32" t="s">
        <v>455</v>
      </c>
      <c r="E18" s="33">
        <v>27.08</v>
      </c>
      <c r="F18" s="33">
        <v>27.08</v>
      </c>
      <c r="G18" s="34" t="s">
        <v>388</v>
      </c>
      <c r="H18" s="34"/>
    </row>
    <row r="19" spans="2:8" ht="19.5" customHeight="1">
      <c r="B19" s="34" t="s">
        <v>365</v>
      </c>
      <c r="C19" s="34" t="s">
        <v>366</v>
      </c>
      <c r="D19" s="32" t="s">
        <v>455</v>
      </c>
      <c r="E19" s="33">
        <v>29</v>
      </c>
      <c r="F19" s="33">
        <v>29</v>
      </c>
      <c r="G19" s="34" t="s">
        <v>437</v>
      </c>
      <c r="H19" s="34"/>
    </row>
    <row r="20" spans="2:8" ht="19.5" customHeight="1">
      <c r="B20" s="34" t="s">
        <v>404</v>
      </c>
      <c r="C20" s="34" t="s">
        <v>342</v>
      </c>
      <c r="D20" s="32" t="s">
        <v>455</v>
      </c>
      <c r="E20" s="33">
        <v>28</v>
      </c>
      <c r="F20" s="33">
        <v>28</v>
      </c>
      <c r="G20" s="34" t="s">
        <v>405</v>
      </c>
      <c r="H20" s="34" t="s">
        <v>467</v>
      </c>
    </row>
    <row r="21" spans="2:8" ht="19.5" customHeight="1">
      <c r="B21" s="34" t="s">
        <v>406</v>
      </c>
      <c r="C21" s="34" t="s">
        <v>377</v>
      </c>
      <c r="D21" s="32" t="s">
        <v>455</v>
      </c>
      <c r="E21" s="33">
        <v>98.6</v>
      </c>
      <c r="F21" s="33">
        <v>98.6</v>
      </c>
      <c r="G21" s="34" t="s">
        <v>379</v>
      </c>
      <c r="H21" s="34" t="s">
        <v>407</v>
      </c>
    </row>
    <row r="22" spans="2:8" ht="19.5" customHeight="1" thickBot="1">
      <c r="B22" s="48" t="s">
        <v>411</v>
      </c>
      <c r="C22" s="48" t="s">
        <v>342</v>
      </c>
      <c r="D22" s="50" t="s">
        <v>455</v>
      </c>
      <c r="E22" s="49">
        <v>114.2</v>
      </c>
      <c r="F22" s="49">
        <v>114.2</v>
      </c>
      <c r="G22" s="48" t="s">
        <v>412</v>
      </c>
      <c r="H22" s="48" t="s">
        <v>412</v>
      </c>
    </row>
    <row r="23" spans="2:8" ht="19.5" customHeight="1" thickBot="1">
      <c r="B23" s="129" t="s">
        <v>707</v>
      </c>
      <c r="C23" s="93"/>
      <c r="D23" s="90"/>
      <c r="E23" s="91">
        <f>SUM(E16:E22)</f>
        <v>437.96</v>
      </c>
      <c r="F23" s="91">
        <f>SUM(F16:F22)</f>
        <v>437.96</v>
      </c>
      <c r="G23" s="93"/>
      <c r="H23" s="93"/>
    </row>
    <row r="24" spans="2:8" s="25" customFormat="1" ht="23.25" customHeight="1" thickBot="1">
      <c r="B24" s="344" t="s">
        <v>517</v>
      </c>
      <c r="C24" s="338"/>
      <c r="D24" s="338"/>
      <c r="E24" s="338"/>
      <c r="F24" s="338"/>
      <c r="G24" s="338"/>
      <c r="H24" s="345"/>
    </row>
    <row r="25" spans="2:8" ht="19.5" customHeight="1">
      <c r="B25" s="45" t="s">
        <v>502</v>
      </c>
      <c r="C25" s="45" t="s">
        <v>515</v>
      </c>
      <c r="D25" s="47" t="s">
        <v>455</v>
      </c>
      <c r="E25" s="46">
        <v>50</v>
      </c>
      <c r="F25" s="46">
        <v>50</v>
      </c>
      <c r="G25" s="45" t="s">
        <v>379</v>
      </c>
      <c r="H25" s="45" t="s">
        <v>364</v>
      </c>
    </row>
    <row r="26" spans="2:8" ht="19.5" customHeight="1">
      <c r="B26" s="34" t="s">
        <v>503</v>
      </c>
      <c r="C26" s="34" t="s">
        <v>377</v>
      </c>
      <c r="D26" s="32" t="s">
        <v>455</v>
      </c>
      <c r="E26" s="33">
        <v>131</v>
      </c>
      <c r="F26" s="33">
        <v>131</v>
      </c>
      <c r="G26" s="34" t="s">
        <v>504</v>
      </c>
      <c r="H26" s="34" t="s">
        <v>407</v>
      </c>
    </row>
    <row r="27" spans="2:8" ht="19.5" customHeight="1">
      <c r="B27" s="35" t="s">
        <v>613</v>
      </c>
      <c r="C27" s="34" t="s">
        <v>377</v>
      </c>
      <c r="D27" s="32" t="s">
        <v>455</v>
      </c>
      <c r="E27" s="33">
        <v>83.9</v>
      </c>
      <c r="F27" s="33">
        <v>83.9</v>
      </c>
      <c r="G27" s="34" t="s">
        <v>520</v>
      </c>
      <c r="H27" s="34" t="s">
        <v>407</v>
      </c>
    </row>
    <row r="28" spans="2:8" ht="19.5" customHeight="1">
      <c r="B28" s="34" t="s">
        <v>505</v>
      </c>
      <c r="C28" s="34" t="s">
        <v>377</v>
      </c>
      <c r="D28" s="32" t="s">
        <v>466</v>
      </c>
      <c r="E28" s="33">
        <v>54.4</v>
      </c>
      <c r="F28" s="33">
        <v>54.4</v>
      </c>
      <c r="G28" s="34" t="s">
        <v>506</v>
      </c>
      <c r="H28" s="34" t="s">
        <v>409</v>
      </c>
    </row>
    <row r="29" spans="2:8" ht="21" customHeight="1">
      <c r="B29" s="58" t="s">
        <v>532</v>
      </c>
      <c r="C29" s="73" t="s">
        <v>377</v>
      </c>
      <c r="D29" s="76" t="s">
        <v>466</v>
      </c>
      <c r="E29" s="64">
        <v>11</v>
      </c>
      <c r="F29" s="64">
        <v>11</v>
      </c>
      <c r="G29" s="73" t="s">
        <v>531</v>
      </c>
      <c r="H29" s="73" t="s">
        <v>364</v>
      </c>
    </row>
    <row r="30" spans="2:8" ht="19.5" customHeight="1" thickBot="1">
      <c r="B30" s="51" t="s">
        <v>614</v>
      </c>
      <c r="C30" s="111" t="s">
        <v>377</v>
      </c>
      <c r="D30" s="113" t="s">
        <v>466</v>
      </c>
      <c r="E30" s="114">
        <v>65.9</v>
      </c>
      <c r="F30" s="114">
        <v>65.9</v>
      </c>
      <c r="G30" s="32" t="s">
        <v>233</v>
      </c>
      <c r="H30" s="48"/>
    </row>
    <row r="31" spans="2:8" ht="19.5" customHeight="1" thickBot="1">
      <c r="B31" s="131" t="s">
        <v>707</v>
      </c>
      <c r="C31" s="93"/>
      <c r="D31" s="90"/>
      <c r="E31" s="91">
        <f>SUM(E25:E30)</f>
        <v>396.19999999999993</v>
      </c>
      <c r="F31" s="91">
        <f>SUM(F25:F30)</f>
        <v>396.19999999999993</v>
      </c>
      <c r="G31" s="93"/>
      <c r="H31" s="93"/>
    </row>
    <row r="32" spans="2:8" s="25" customFormat="1" ht="20.25" customHeight="1" thickBot="1">
      <c r="B32" s="324" t="s">
        <v>615</v>
      </c>
      <c r="C32" s="325"/>
      <c r="D32" s="325"/>
      <c r="E32" s="325"/>
      <c r="F32" s="325"/>
      <c r="G32" s="325"/>
      <c r="H32" s="326"/>
    </row>
    <row r="33" spans="2:8" ht="31.5">
      <c r="B33" s="52" t="s">
        <v>618</v>
      </c>
      <c r="C33" s="45" t="s">
        <v>377</v>
      </c>
      <c r="D33" s="65" t="s">
        <v>466</v>
      </c>
      <c r="E33" s="46">
        <v>11</v>
      </c>
      <c r="F33" s="46">
        <v>11</v>
      </c>
      <c r="G33" s="45" t="s">
        <v>442</v>
      </c>
      <c r="H33" s="45" t="s">
        <v>364</v>
      </c>
    </row>
    <row r="34" spans="1:8" ht="19.5" customHeight="1">
      <c r="A34" s="1" t="s">
        <v>660</v>
      </c>
      <c r="B34" s="34" t="s">
        <v>644</v>
      </c>
      <c r="C34" s="34" t="s">
        <v>377</v>
      </c>
      <c r="D34" s="32" t="s">
        <v>466</v>
      </c>
      <c r="E34" s="33">
        <v>809</v>
      </c>
      <c r="F34" s="33">
        <v>809</v>
      </c>
      <c r="G34" s="34" t="s">
        <v>645</v>
      </c>
      <c r="H34" s="34" t="s">
        <v>364</v>
      </c>
    </row>
    <row r="35" spans="2:8" ht="19.5" customHeight="1" thickBot="1">
      <c r="B35" s="48" t="s">
        <v>646</v>
      </c>
      <c r="C35" s="48" t="s">
        <v>647</v>
      </c>
      <c r="D35" s="50" t="s">
        <v>466</v>
      </c>
      <c r="E35" s="49">
        <v>54</v>
      </c>
      <c r="F35" s="49">
        <v>54</v>
      </c>
      <c r="G35" s="48" t="s">
        <v>648</v>
      </c>
      <c r="H35" s="48"/>
    </row>
    <row r="36" spans="2:8" ht="19.5" customHeight="1" thickBot="1">
      <c r="B36" s="129" t="s">
        <v>696</v>
      </c>
      <c r="C36" s="93"/>
      <c r="D36" s="90"/>
      <c r="E36" s="118">
        <f>SUM(E33:E35)</f>
        <v>874</v>
      </c>
      <c r="F36" s="118">
        <f>SUM(F33:F35)</f>
        <v>874</v>
      </c>
      <c r="G36" s="93"/>
      <c r="H36" s="93"/>
    </row>
    <row r="37" spans="2:8" s="25" customFormat="1" ht="19.5" customHeight="1" thickBot="1">
      <c r="B37" s="324" t="s">
        <v>661</v>
      </c>
      <c r="C37" s="325"/>
      <c r="D37" s="325"/>
      <c r="E37" s="325"/>
      <c r="F37" s="325"/>
      <c r="G37" s="325"/>
      <c r="H37" s="326"/>
    </row>
    <row r="38" spans="2:8" ht="20.25" customHeight="1">
      <c r="B38" s="45" t="s">
        <v>652</v>
      </c>
      <c r="C38" s="46" t="s">
        <v>350</v>
      </c>
      <c r="D38" s="46" t="s">
        <v>663</v>
      </c>
      <c r="E38" s="46">
        <v>110.5</v>
      </c>
      <c r="F38" s="46">
        <v>110.5</v>
      </c>
      <c r="G38" s="32" t="s">
        <v>233</v>
      </c>
      <c r="H38" s="45" t="s">
        <v>394</v>
      </c>
    </row>
    <row r="39" spans="2:8" ht="20.25" customHeight="1">
      <c r="B39" s="34" t="s">
        <v>654</v>
      </c>
      <c r="C39" s="33" t="s">
        <v>377</v>
      </c>
      <c r="D39" s="33" t="s">
        <v>663</v>
      </c>
      <c r="E39" s="33">
        <v>24.2</v>
      </c>
      <c r="F39" s="33">
        <f aca="true" t="shared" si="0" ref="F39:F45">E39*2</f>
        <v>48.4</v>
      </c>
      <c r="G39" s="32" t="s">
        <v>655</v>
      </c>
      <c r="H39" s="34" t="s">
        <v>655</v>
      </c>
    </row>
    <row r="40" spans="2:8" ht="20.25" customHeight="1">
      <c r="B40" s="34" t="s">
        <v>629</v>
      </c>
      <c r="C40" s="33" t="s">
        <v>377</v>
      </c>
      <c r="D40" s="33" t="s">
        <v>663</v>
      </c>
      <c r="E40" s="33">
        <v>35.6</v>
      </c>
      <c r="F40" s="33">
        <f t="shared" si="0"/>
        <v>71.2</v>
      </c>
      <c r="G40" s="32" t="s">
        <v>633</v>
      </c>
      <c r="H40" s="34" t="s">
        <v>364</v>
      </c>
    </row>
    <row r="41" spans="1:8" ht="47.25">
      <c r="A41" s="1" t="s">
        <v>660</v>
      </c>
      <c r="B41" s="58" t="s">
        <v>684</v>
      </c>
      <c r="C41" s="66" t="s">
        <v>377</v>
      </c>
      <c r="D41" s="66" t="s">
        <v>663</v>
      </c>
      <c r="E41" s="66">
        <v>12.9</v>
      </c>
      <c r="F41" s="66">
        <f t="shared" si="0"/>
        <v>25.8</v>
      </c>
      <c r="G41" s="58" t="s">
        <v>442</v>
      </c>
      <c r="H41" s="58" t="s">
        <v>632</v>
      </c>
    </row>
    <row r="42" spans="1:8" ht="47.25">
      <c r="A42" s="1" t="s">
        <v>660</v>
      </c>
      <c r="B42" s="58" t="s">
        <v>685</v>
      </c>
      <c r="C42" s="66" t="s">
        <v>377</v>
      </c>
      <c r="D42" s="66" t="s">
        <v>663</v>
      </c>
      <c r="E42" s="66">
        <v>29</v>
      </c>
      <c r="F42" s="66">
        <f t="shared" si="0"/>
        <v>58</v>
      </c>
      <c r="G42" s="58" t="s">
        <v>442</v>
      </c>
      <c r="H42" s="58" t="s">
        <v>632</v>
      </c>
    </row>
    <row r="43" spans="2:8" ht="20.25" customHeight="1">
      <c r="B43" s="45" t="s">
        <v>673</v>
      </c>
      <c r="C43" s="33" t="s">
        <v>674</v>
      </c>
      <c r="D43" s="46" t="s">
        <v>663</v>
      </c>
      <c r="E43" s="46">
        <v>26.1</v>
      </c>
      <c r="F43" s="46">
        <f t="shared" si="0"/>
        <v>52.2</v>
      </c>
      <c r="G43" s="47" t="s">
        <v>675</v>
      </c>
      <c r="H43" s="58"/>
    </row>
    <row r="44" spans="2:8" ht="20.25" customHeight="1">
      <c r="B44" s="45" t="s">
        <v>686</v>
      </c>
      <c r="C44" s="33" t="s">
        <v>687</v>
      </c>
      <c r="D44" s="46" t="s">
        <v>663</v>
      </c>
      <c r="E44" s="46">
        <v>26.1</v>
      </c>
      <c r="F44" s="46">
        <f t="shared" si="0"/>
        <v>52.2</v>
      </c>
      <c r="G44" s="58" t="s">
        <v>442</v>
      </c>
      <c r="H44" s="58"/>
    </row>
    <row r="45" spans="2:8" ht="20.25" customHeight="1" thickBot="1">
      <c r="B45" s="39" t="s">
        <v>682</v>
      </c>
      <c r="C45" s="49" t="s">
        <v>377</v>
      </c>
      <c r="D45" s="44" t="s">
        <v>663</v>
      </c>
      <c r="E45" s="44">
        <v>12</v>
      </c>
      <c r="F45" s="44">
        <f t="shared" si="0"/>
        <v>24</v>
      </c>
      <c r="G45" s="54" t="s">
        <v>683</v>
      </c>
      <c r="H45" s="86"/>
    </row>
    <row r="46" spans="2:8" s="41" customFormat="1" ht="20.25" customHeight="1" thickBot="1">
      <c r="B46" s="129" t="s">
        <v>670</v>
      </c>
      <c r="C46" s="123"/>
      <c r="D46" s="123"/>
      <c r="E46" s="118">
        <f>SUM(E38:E45)</f>
        <v>276.4</v>
      </c>
      <c r="F46" s="118">
        <f>SUM(F38:F45)</f>
        <v>442.3</v>
      </c>
      <c r="G46" s="124"/>
      <c r="H46" s="123"/>
    </row>
    <row r="47" spans="2:8" ht="21" customHeight="1" thickBot="1">
      <c r="B47" s="324" t="s">
        <v>60</v>
      </c>
      <c r="C47" s="325"/>
      <c r="D47" s="325"/>
      <c r="E47" s="325"/>
      <c r="F47" s="325"/>
      <c r="G47" s="325"/>
      <c r="H47" s="326"/>
    </row>
    <row r="48" spans="2:8" ht="19.5" customHeight="1">
      <c r="B48" s="45" t="s">
        <v>57</v>
      </c>
      <c r="C48" s="33" t="s">
        <v>377</v>
      </c>
      <c r="D48" s="46" t="s">
        <v>663</v>
      </c>
      <c r="E48" s="33">
        <v>48.85</v>
      </c>
      <c r="F48" s="33">
        <v>48.85</v>
      </c>
      <c r="G48" s="32" t="s">
        <v>233</v>
      </c>
      <c r="H48" s="34" t="s">
        <v>185</v>
      </c>
    </row>
    <row r="49" spans="2:8" ht="19.5" customHeight="1">
      <c r="B49" s="45" t="s">
        <v>58</v>
      </c>
      <c r="C49" s="33" t="s">
        <v>377</v>
      </c>
      <c r="D49" s="46" t="s">
        <v>663</v>
      </c>
      <c r="E49" s="33">
        <v>37.2</v>
      </c>
      <c r="F49" s="33">
        <v>37.2</v>
      </c>
      <c r="G49" s="32" t="s">
        <v>233</v>
      </c>
      <c r="H49" s="34" t="s">
        <v>185</v>
      </c>
    </row>
    <row r="50" spans="2:8" ht="19.5" customHeight="1">
      <c r="B50" s="45" t="s">
        <v>59</v>
      </c>
      <c r="C50" s="33" t="s">
        <v>377</v>
      </c>
      <c r="D50" s="46" t="s">
        <v>663</v>
      </c>
      <c r="E50" s="33">
        <v>37</v>
      </c>
      <c r="F50" s="33">
        <v>37</v>
      </c>
      <c r="G50" s="32" t="s">
        <v>233</v>
      </c>
      <c r="H50" s="34" t="s">
        <v>185</v>
      </c>
    </row>
    <row r="51" spans="2:8" ht="19.5" customHeight="1">
      <c r="B51" s="45" t="s">
        <v>191</v>
      </c>
      <c r="C51" s="33" t="s">
        <v>377</v>
      </c>
      <c r="D51" s="46" t="s">
        <v>663</v>
      </c>
      <c r="E51" s="33">
        <v>90</v>
      </c>
      <c r="F51" s="44"/>
      <c r="G51" s="32" t="s">
        <v>231</v>
      </c>
      <c r="H51" s="34" t="s">
        <v>185</v>
      </c>
    </row>
    <row r="52" spans="2:8" ht="19.5" customHeight="1">
      <c r="B52" s="45" t="s">
        <v>201</v>
      </c>
      <c r="C52" s="33"/>
      <c r="D52" s="46" t="s">
        <v>663</v>
      </c>
      <c r="E52" s="33">
        <v>44.4</v>
      </c>
      <c r="F52" s="44"/>
      <c r="G52" s="32" t="s">
        <v>703</v>
      </c>
      <c r="H52" s="144" t="s">
        <v>200</v>
      </c>
    </row>
    <row r="53" spans="2:8" ht="19.5" customHeight="1">
      <c r="B53" s="45" t="s">
        <v>190</v>
      </c>
      <c r="C53" s="33" t="s">
        <v>377</v>
      </c>
      <c r="D53" s="46" t="s">
        <v>663</v>
      </c>
      <c r="E53" s="33">
        <v>908</v>
      </c>
      <c r="F53" s="44"/>
      <c r="G53" s="32" t="s">
        <v>8</v>
      </c>
      <c r="H53" s="34" t="s">
        <v>364</v>
      </c>
    </row>
    <row r="54" spans="2:8" ht="19.5" customHeight="1">
      <c r="B54" s="45" t="s">
        <v>190</v>
      </c>
      <c r="C54" s="33" t="s">
        <v>377</v>
      </c>
      <c r="D54" s="46" t="s">
        <v>663</v>
      </c>
      <c r="E54" s="33">
        <v>600</v>
      </c>
      <c r="F54" s="44"/>
      <c r="G54" s="32" t="s">
        <v>232</v>
      </c>
      <c r="H54" s="34" t="s">
        <v>632</v>
      </c>
    </row>
    <row r="55" spans="2:8" ht="19.5" customHeight="1">
      <c r="B55" s="45" t="s">
        <v>197</v>
      </c>
      <c r="C55" s="33" t="s">
        <v>377</v>
      </c>
      <c r="D55" s="46" t="s">
        <v>663</v>
      </c>
      <c r="E55" s="33">
        <v>38.5</v>
      </c>
      <c r="F55" s="44"/>
      <c r="G55" s="32" t="s">
        <v>422</v>
      </c>
      <c r="H55" s="34" t="s">
        <v>185</v>
      </c>
    </row>
    <row r="56" spans="2:8" ht="19.5" customHeight="1">
      <c r="B56" s="45" t="s">
        <v>198</v>
      </c>
      <c r="C56" s="33" t="s">
        <v>377</v>
      </c>
      <c r="D56" s="46" t="s">
        <v>663</v>
      </c>
      <c r="E56" s="33">
        <v>16.85</v>
      </c>
      <c r="F56" s="44"/>
      <c r="G56" s="32" t="s">
        <v>233</v>
      </c>
      <c r="H56" s="34" t="s">
        <v>185</v>
      </c>
    </row>
    <row r="57" spans="2:8" ht="19.5" customHeight="1" thickBot="1">
      <c r="B57" s="45" t="s">
        <v>188</v>
      </c>
      <c r="C57" s="33" t="s">
        <v>377</v>
      </c>
      <c r="D57" s="46" t="s">
        <v>663</v>
      </c>
      <c r="E57" s="21">
        <v>22</v>
      </c>
      <c r="F57" s="44">
        <v>22</v>
      </c>
      <c r="G57" s="54" t="s">
        <v>189</v>
      </c>
      <c r="H57" s="34" t="s">
        <v>185</v>
      </c>
    </row>
    <row r="58" spans="2:8" s="41" customFormat="1" ht="20.25" customHeight="1" thickBot="1">
      <c r="B58" s="129" t="s">
        <v>670</v>
      </c>
      <c r="C58" s="123"/>
      <c r="D58" s="123"/>
      <c r="E58" s="157">
        <f>SUM(E48:E57)</f>
        <v>1842.8</v>
      </c>
      <c r="F58" s="118">
        <f>SUM(F48:F57)</f>
        <v>145.05</v>
      </c>
      <c r="G58" s="124"/>
      <c r="H58" s="123"/>
    </row>
    <row r="59" spans="2:8" s="25" customFormat="1" ht="19.5" thickBot="1">
      <c r="B59" s="324" t="s">
        <v>266</v>
      </c>
      <c r="C59" s="325"/>
      <c r="D59" s="325"/>
      <c r="E59" s="325"/>
      <c r="F59" s="325"/>
      <c r="G59" s="325"/>
      <c r="H59" s="326"/>
    </row>
    <row r="60" spans="2:8" ht="19.5" customHeight="1">
      <c r="B60" s="34" t="s">
        <v>190</v>
      </c>
      <c r="C60" s="33" t="s">
        <v>377</v>
      </c>
      <c r="D60" s="33" t="s">
        <v>663</v>
      </c>
      <c r="E60" s="33">
        <v>20</v>
      </c>
      <c r="F60" s="33"/>
      <c r="G60" s="32" t="s">
        <v>8</v>
      </c>
      <c r="H60" s="34" t="s">
        <v>364</v>
      </c>
    </row>
    <row r="61" spans="2:8" ht="19.5" customHeight="1">
      <c r="B61" s="34" t="s">
        <v>190</v>
      </c>
      <c r="C61" s="33" t="s">
        <v>377</v>
      </c>
      <c r="D61" s="33" t="s">
        <v>663</v>
      </c>
      <c r="E61" s="33">
        <v>100</v>
      </c>
      <c r="F61" s="33"/>
      <c r="G61" s="32" t="s">
        <v>232</v>
      </c>
      <c r="H61" s="34" t="s">
        <v>632</v>
      </c>
    </row>
    <row r="62" spans="2:8" ht="30.75" customHeight="1">
      <c r="B62" s="58" t="s">
        <v>311</v>
      </c>
      <c r="C62" s="33" t="s">
        <v>377</v>
      </c>
      <c r="D62" s="33" t="s">
        <v>663</v>
      </c>
      <c r="E62" s="33">
        <v>2.57</v>
      </c>
      <c r="F62" s="33"/>
      <c r="G62" s="156" t="s">
        <v>227</v>
      </c>
      <c r="H62" s="34" t="s">
        <v>632</v>
      </c>
    </row>
    <row r="63" spans="2:8" ht="15.75">
      <c r="B63" s="58" t="s">
        <v>234</v>
      </c>
      <c r="C63" s="33" t="s">
        <v>377</v>
      </c>
      <c r="D63" s="46" t="s">
        <v>663</v>
      </c>
      <c r="E63" s="33">
        <v>150</v>
      </c>
      <c r="F63" s="33"/>
      <c r="G63" s="32"/>
      <c r="H63" s="34" t="s">
        <v>185</v>
      </c>
    </row>
    <row r="64" spans="2:8" ht="18.75">
      <c r="B64" s="58" t="s">
        <v>313</v>
      </c>
      <c r="C64" s="33" t="s">
        <v>252</v>
      </c>
      <c r="D64" s="33" t="s">
        <v>663</v>
      </c>
      <c r="E64" s="33">
        <v>13</v>
      </c>
      <c r="F64" s="33"/>
      <c r="G64" s="156" t="s">
        <v>227</v>
      </c>
      <c r="H64" s="34"/>
    </row>
    <row r="65" spans="2:8" ht="15.75">
      <c r="B65" s="39" t="s">
        <v>198</v>
      </c>
      <c r="C65" s="49" t="s">
        <v>377</v>
      </c>
      <c r="D65" s="44" t="s">
        <v>663</v>
      </c>
      <c r="E65" s="49">
        <v>12.65</v>
      </c>
      <c r="F65" s="44"/>
      <c r="G65" s="50" t="s">
        <v>233</v>
      </c>
      <c r="H65" s="48" t="s">
        <v>185</v>
      </c>
    </row>
    <row r="66" spans="2:8" ht="15.75">
      <c r="B66" s="34" t="s">
        <v>324</v>
      </c>
      <c r="C66" s="34" t="s">
        <v>320</v>
      </c>
      <c r="D66" s="33" t="s">
        <v>663</v>
      </c>
      <c r="E66" s="33">
        <f>77+4.4+77+49+91+44.08</f>
        <v>342.47999999999996</v>
      </c>
      <c r="F66" s="33"/>
      <c r="G66" s="32" t="s">
        <v>233</v>
      </c>
      <c r="H66" s="34" t="s">
        <v>325</v>
      </c>
    </row>
    <row r="67" spans="2:8" ht="15.75">
      <c r="B67" s="34" t="s">
        <v>331</v>
      </c>
      <c r="C67" s="33" t="s">
        <v>350</v>
      </c>
      <c r="D67" s="33" t="s">
        <v>663</v>
      </c>
      <c r="E67" s="33">
        <v>105</v>
      </c>
      <c r="F67" s="33"/>
      <c r="G67" s="32" t="s">
        <v>233</v>
      </c>
      <c r="H67" s="34" t="s">
        <v>325</v>
      </c>
    </row>
    <row r="68" spans="2:8" ht="15.75">
      <c r="B68" s="34" t="s">
        <v>332</v>
      </c>
      <c r="C68" s="33" t="s">
        <v>350</v>
      </c>
      <c r="D68" s="33" t="s">
        <v>663</v>
      </c>
      <c r="E68" s="33">
        <v>107.5</v>
      </c>
      <c r="F68" s="33"/>
      <c r="G68" s="32" t="s">
        <v>233</v>
      </c>
      <c r="H68" s="34" t="s">
        <v>325</v>
      </c>
    </row>
    <row r="69" spans="2:8" ht="16.5" thickBot="1">
      <c r="B69" s="34" t="s">
        <v>335</v>
      </c>
      <c r="C69" s="49" t="s">
        <v>377</v>
      </c>
      <c r="D69" s="33" t="s">
        <v>663</v>
      </c>
      <c r="E69" s="24">
        <v>142.8</v>
      </c>
      <c r="F69" s="44"/>
      <c r="G69" s="32" t="s">
        <v>233</v>
      </c>
      <c r="H69" s="48" t="s">
        <v>185</v>
      </c>
    </row>
    <row r="70" spans="2:8" s="41" customFormat="1" ht="20.25" customHeight="1" thickBot="1">
      <c r="B70" s="129" t="s">
        <v>670</v>
      </c>
      <c r="C70" s="123"/>
      <c r="D70" s="123"/>
      <c r="E70" s="157">
        <f>SUM(E60:E69)</f>
        <v>996</v>
      </c>
      <c r="F70" s="118">
        <f>SUM(F56:F63)</f>
        <v>167.05</v>
      </c>
      <c r="G70" s="124"/>
      <c r="H70" s="123"/>
    </row>
    <row r="71" spans="2:8" s="25" customFormat="1" ht="19.5" thickBot="1">
      <c r="B71" s="324" t="s">
        <v>337</v>
      </c>
      <c r="C71" s="325"/>
      <c r="D71" s="325"/>
      <c r="E71" s="325"/>
      <c r="F71" s="325"/>
      <c r="G71" s="325"/>
      <c r="H71" s="326"/>
    </row>
    <row r="72" spans="2:8" ht="15.75">
      <c r="B72" s="58" t="s">
        <v>495</v>
      </c>
      <c r="C72" s="33" t="s">
        <v>377</v>
      </c>
      <c r="D72" s="33" t="s">
        <v>663</v>
      </c>
      <c r="E72" s="33">
        <v>69.1</v>
      </c>
      <c r="F72" s="33"/>
      <c r="G72" s="32"/>
      <c r="H72" s="34" t="s">
        <v>496</v>
      </c>
    </row>
    <row r="73" spans="2:8" ht="15.75">
      <c r="B73" s="58" t="s">
        <v>497</v>
      </c>
      <c r="C73" s="3" t="s">
        <v>4</v>
      </c>
      <c r="D73" s="33" t="s">
        <v>663</v>
      </c>
      <c r="E73" s="33">
        <v>80.35</v>
      </c>
      <c r="F73" s="33"/>
      <c r="G73" s="32" t="s">
        <v>498</v>
      </c>
      <c r="H73" s="34"/>
    </row>
    <row r="74" spans="2:8" ht="15.75">
      <c r="B74" s="58" t="s">
        <v>255</v>
      </c>
      <c r="C74" s="3" t="s">
        <v>4</v>
      </c>
      <c r="D74" s="33" t="s">
        <v>663</v>
      </c>
      <c r="E74" s="33">
        <v>102.96</v>
      </c>
      <c r="F74" s="33"/>
      <c r="G74" s="32" t="s">
        <v>498</v>
      </c>
      <c r="H74" s="34"/>
    </row>
    <row r="75" spans="2:8" ht="15.75">
      <c r="B75" s="58" t="s">
        <v>499</v>
      </c>
      <c r="C75" s="3" t="s">
        <v>500</v>
      </c>
      <c r="D75" s="33" t="s">
        <v>663</v>
      </c>
      <c r="E75" s="33"/>
      <c r="F75" s="33"/>
      <c r="G75" s="257"/>
      <c r="H75" s="34" t="s">
        <v>237</v>
      </c>
    </row>
    <row r="76" spans="2:8" ht="15.75">
      <c r="B76" s="38" t="s">
        <v>242</v>
      </c>
      <c r="C76" s="7" t="s">
        <v>243</v>
      </c>
      <c r="D76" s="33" t="s">
        <v>663</v>
      </c>
      <c r="E76" s="33">
        <v>19.7</v>
      </c>
      <c r="F76" s="33"/>
      <c r="G76" s="32" t="s">
        <v>244</v>
      </c>
      <c r="H76" s="34" t="s">
        <v>245</v>
      </c>
    </row>
    <row r="77" spans="2:8" ht="31.5">
      <c r="B77" s="256" t="s">
        <v>247</v>
      </c>
      <c r="C77" s="255" t="s">
        <v>377</v>
      </c>
      <c r="D77" s="33" t="s">
        <v>663</v>
      </c>
      <c r="E77" s="33">
        <v>85</v>
      </c>
      <c r="F77" s="33"/>
      <c r="G77" s="32" t="s">
        <v>249</v>
      </c>
      <c r="H77" s="32" t="s">
        <v>248</v>
      </c>
    </row>
    <row r="78" spans="2:8" ht="15.75">
      <c r="B78" s="253" t="s">
        <v>250</v>
      </c>
      <c r="C78" s="33" t="s">
        <v>377</v>
      </c>
      <c r="D78" s="33" t="s">
        <v>663</v>
      </c>
      <c r="E78" s="33">
        <v>25</v>
      </c>
      <c r="F78" s="33"/>
      <c r="G78" s="32"/>
      <c r="H78" s="34"/>
    </row>
    <row r="79" spans="2:8" ht="18.75">
      <c r="B79" s="58" t="s">
        <v>251</v>
      </c>
      <c r="C79" s="33" t="s">
        <v>252</v>
      </c>
      <c r="D79" s="33" t="s">
        <v>663</v>
      </c>
      <c r="E79" s="33">
        <v>10.5</v>
      </c>
      <c r="F79" s="33"/>
      <c r="G79" s="156" t="s">
        <v>227</v>
      </c>
      <c r="H79" s="34"/>
    </row>
    <row r="80" spans="2:8" ht="47.25">
      <c r="B80" s="58" t="s">
        <v>253</v>
      </c>
      <c r="C80" s="66" t="s">
        <v>258</v>
      </c>
      <c r="D80" s="33" t="s">
        <v>663</v>
      </c>
      <c r="E80" s="33">
        <v>15.42</v>
      </c>
      <c r="G80" s="156" t="s">
        <v>254</v>
      </c>
      <c r="H80" s="34"/>
    </row>
    <row r="81" spans="2:8" ht="15.75">
      <c r="B81" s="58" t="s">
        <v>259</v>
      </c>
      <c r="C81" s="33" t="s">
        <v>377</v>
      </c>
      <c r="D81" s="33" t="s">
        <v>663</v>
      </c>
      <c r="E81" s="63">
        <v>104.2</v>
      </c>
      <c r="G81" s="254" t="s">
        <v>256</v>
      </c>
      <c r="H81" s="34" t="s">
        <v>496</v>
      </c>
    </row>
    <row r="82" spans="2:8" ht="16.5" thickBot="1">
      <c r="B82" s="58" t="s">
        <v>261</v>
      </c>
      <c r="C82" s="33" t="s">
        <v>85</v>
      </c>
      <c r="D82" s="33" t="s">
        <v>663</v>
      </c>
      <c r="E82" s="63">
        <v>431.1</v>
      </c>
      <c r="F82" s="1"/>
      <c r="G82" s="32" t="s">
        <v>233</v>
      </c>
      <c r="H82" s="34" t="s">
        <v>325</v>
      </c>
    </row>
    <row r="83" spans="2:8" ht="20.25" customHeight="1" thickBot="1">
      <c r="B83" s="129" t="s">
        <v>264</v>
      </c>
      <c r="C83" s="6"/>
      <c r="D83" s="6"/>
      <c r="E83" s="120">
        <f>SUM(E72:E82)</f>
        <v>943.33</v>
      </c>
      <c r="F83" s="120" t="e">
        <f>SUM(#REF!)</f>
        <v>#REF!</v>
      </c>
      <c r="G83" s="90"/>
      <c r="H83" s="93"/>
    </row>
    <row r="84" spans="2:8" s="25" customFormat="1" ht="19.5" thickBot="1">
      <c r="B84" s="337" t="s">
        <v>263</v>
      </c>
      <c r="C84" s="338"/>
      <c r="D84" s="338"/>
      <c r="E84" s="338"/>
      <c r="F84" s="338"/>
      <c r="G84" s="338"/>
      <c r="H84" s="339"/>
    </row>
    <row r="85" spans="2:12" ht="15.75">
      <c r="B85" s="58" t="s">
        <v>261</v>
      </c>
      <c r="C85" s="33" t="s">
        <v>85</v>
      </c>
      <c r="D85" s="33" t="s">
        <v>663</v>
      </c>
      <c r="E85" s="33">
        <v>56.9</v>
      </c>
      <c r="F85" s="1"/>
      <c r="G85" s="32" t="s">
        <v>233</v>
      </c>
      <c r="H85" s="34" t="s">
        <v>325</v>
      </c>
      <c r="L85" s="274"/>
    </row>
    <row r="86" spans="2:12" ht="31.5">
      <c r="B86" s="58" t="s">
        <v>86</v>
      </c>
      <c r="C86" s="33" t="s">
        <v>4</v>
      </c>
      <c r="D86" s="33" t="s">
        <v>663</v>
      </c>
      <c r="E86" s="33">
        <f>79.15*2</f>
        <v>158.3</v>
      </c>
      <c r="G86" s="32" t="s">
        <v>233</v>
      </c>
      <c r="H86" s="34" t="s">
        <v>496</v>
      </c>
      <c r="L86" s="274"/>
    </row>
    <row r="87" spans="2:13" ht="18.75">
      <c r="B87" s="86" t="s">
        <v>88</v>
      </c>
      <c r="C87" s="49" t="s">
        <v>377</v>
      </c>
      <c r="D87" s="49" t="s">
        <v>663</v>
      </c>
      <c r="E87" s="49">
        <v>150</v>
      </c>
      <c r="G87" s="50" t="s">
        <v>233</v>
      </c>
      <c r="H87" s="34" t="s">
        <v>496</v>
      </c>
      <c r="L87" s="274"/>
      <c r="M87" s="276" t="s">
        <v>103</v>
      </c>
    </row>
    <row r="88" spans="2:13" ht="19.5" customHeight="1">
      <c r="B88" s="58" t="s">
        <v>107</v>
      </c>
      <c r="C88" s="336" t="s">
        <v>106</v>
      </c>
      <c r="D88" s="33" t="s">
        <v>663</v>
      </c>
      <c r="E88" s="33">
        <v>53</v>
      </c>
      <c r="F88" s="33"/>
      <c r="G88" s="342" t="s">
        <v>123</v>
      </c>
      <c r="H88" s="342" t="s">
        <v>105</v>
      </c>
      <c r="J88" s="313"/>
      <c r="L88" s="274"/>
      <c r="M88" s="276" t="s">
        <v>104</v>
      </c>
    </row>
    <row r="89" spans="2:12" ht="31.5">
      <c r="B89" s="58" t="s">
        <v>108</v>
      </c>
      <c r="C89" s="336"/>
      <c r="D89" s="33" t="s">
        <v>663</v>
      </c>
      <c r="E89" s="33">
        <v>25</v>
      </c>
      <c r="F89" s="33"/>
      <c r="G89" s="342"/>
      <c r="H89" s="342"/>
      <c r="J89" s="313"/>
      <c r="L89" s="274"/>
    </row>
    <row r="90" spans="2:12" ht="15.75">
      <c r="B90" s="58" t="s">
        <v>109</v>
      </c>
      <c r="C90" s="336"/>
      <c r="D90" s="33" t="s">
        <v>663</v>
      </c>
      <c r="E90" s="33">
        <v>52</v>
      </c>
      <c r="F90" s="33"/>
      <c r="G90" s="342"/>
      <c r="H90" s="342"/>
      <c r="J90" s="313"/>
      <c r="L90" s="274"/>
    </row>
    <row r="91" spans="2:12" ht="15.75">
      <c r="B91" s="58" t="s">
        <v>110</v>
      </c>
      <c r="C91" s="33" t="s">
        <v>4</v>
      </c>
      <c r="D91" s="33" t="s">
        <v>663</v>
      </c>
      <c r="E91" s="33">
        <v>50</v>
      </c>
      <c r="F91" s="33"/>
      <c r="G91" s="342"/>
      <c r="H91" s="342"/>
      <c r="L91" s="274"/>
    </row>
    <row r="92" spans="2:12" ht="15.75">
      <c r="B92" s="58" t="s">
        <v>112</v>
      </c>
      <c r="C92" s="336" t="s">
        <v>113</v>
      </c>
      <c r="D92" s="33" t="s">
        <v>663</v>
      </c>
      <c r="E92" s="33">
        <v>81.83</v>
      </c>
      <c r="F92" s="33"/>
      <c r="G92" s="336" t="s">
        <v>117</v>
      </c>
      <c r="H92" s="336" t="s">
        <v>114</v>
      </c>
      <c r="L92" s="274"/>
    </row>
    <row r="93" spans="2:12" ht="15.75">
      <c r="B93" s="58" t="s">
        <v>115</v>
      </c>
      <c r="C93" s="336"/>
      <c r="D93" s="33" t="s">
        <v>663</v>
      </c>
      <c r="E93" s="33">
        <v>54.8</v>
      </c>
      <c r="F93" s="33"/>
      <c r="G93" s="336"/>
      <c r="H93" s="336"/>
      <c r="J93" s="1" t="s">
        <v>111</v>
      </c>
      <c r="L93" s="274"/>
    </row>
    <row r="94" spans="2:12" ht="15.75">
      <c r="B94" s="58" t="s">
        <v>116</v>
      </c>
      <c r="C94" s="336"/>
      <c r="D94" s="33" t="s">
        <v>663</v>
      </c>
      <c r="E94" s="33">
        <v>49.3</v>
      </c>
      <c r="F94" s="33"/>
      <c r="G94" s="336"/>
      <c r="H94" s="336"/>
      <c r="L94" s="274"/>
    </row>
    <row r="95" spans="2:12" ht="31.5" customHeight="1">
      <c r="B95" s="58" t="s">
        <v>118</v>
      </c>
      <c r="C95" s="33" t="s">
        <v>4</v>
      </c>
      <c r="D95" s="33" t="s">
        <v>663</v>
      </c>
      <c r="E95" s="33">
        <f>26+25.86</f>
        <v>51.86</v>
      </c>
      <c r="G95" s="334" t="s">
        <v>119</v>
      </c>
      <c r="H95" s="336" t="s">
        <v>120</v>
      </c>
      <c r="L95" s="274"/>
    </row>
    <row r="96" spans="2:12" ht="15.75">
      <c r="B96" s="86" t="s">
        <v>121</v>
      </c>
      <c r="C96" s="49" t="s">
        <v>4</v>
      </c>
      <c r="D96" s="49" t="s">
        <v>663</v>
      </c>
      <c r="E96" s="49">
        <f>26.07+25.86</f>
        <v>51.93</v>
      </c>
      <c r="G96" s="343"/>
      <c r="H96" s="336"/>
      <c r="L96" s="274"/>
    </row>
    <row r="97" spans="2:12" ht="15.75">
      <c r="B97" s="58" t="s">
        <v>61</v>
      </c>
      <c r="C97" s="33" t="s">
        <v>377</v>
      </c>
      <c r="D97" s="33" t="s">
        <v>663</v>
      </c>
      <c r="E97" s="33">
        <v>23</v>
      </c>
      <c r="F97" s="33"/>
      <c r="G97" s="58" t="s">
        <v>655</v>
      </c>
      <c r="H97" s="34" t="s">
        <v>496</v>
      </c>
      <c r="L97" s="274"/>
    </row>
    <row r="98" spans="2:12" ht="16.5" thickBot="1">
      <c r="B98" s="58" t="s">
        <v>122</v>
      </c>
      <c r="C98" s="33" t="s">
        <v>377</v>
      </c>
      <c r="D98" s="33" t="s">
        <v>663</v>
      </c>
      <c r="E98" s="33">
        <v>106.3</v>
      </c>
      <c r="F98" s="33"/>
      <c r="G98" s="32" t="s">
        <v>123</v>
      </c>
      <c r="H98" s="34" t="s">
        <v>496</v>
      </c>
      <c r="L98" s="274"/>
    </row>
    <row r="99" spans="2:12" ht="16.5" thickBot="1">
      <c r="B99" s="129" t="s">
        <v>264</v>
      </c>
      <c r="C99" s="6"/>
      <c r="D99" s="6"/>
      <c r="E99" s="120">
        <f>SUM(E85:E98)</f>
        <v>964.2199999999999</v>
      </c>
      <c r="F99" s="120" t="e">
        <f>SUM(#REF!)</f>
        <v>#REF!</v>
      </c>
      <c r="G99" s="90"/>
      <c r="H99" s="93"/>
      <c r="J99" s="128">
        <f>E99+E83+E70+E58+E46+E36+E31+E23+E14+E9</f>
        <v>7089.21</v>
      </c>
      <c r="L99" s="274"/>
    </row>
    <row r="100" spans="2:8" ht="19.5" thickBot="1">
      <c r="B100" s="337" t="s">
        <v>127</v>
      </c>
      <c r="C100" s="338"/>
      <c r="D100" s="338"/>
      <c r="E100" s="338"/>
      <c r="F100" s="338"/>
      <c r="G100" s="338"/>
      <c r="H100" s="339"/>
    </row>
    <row r="101" spans="2:8" ht="31.5">
      <c r="B101" s="52" t="s">
        <v>131</v>
      </c>
      <c r="C101" s="312" t="s">
        <v>130</v>
      </c>
      <c r="D101" s="312" t="s">
        <v>663</v>
      </c>
      <c r="E101" s="46">
        <v>61</v>
      </c>
      <c r="F101" s="46"/>
      <c r="G101" s="335" t="s">
        <v>132</v>
      </c>
      <c r="H101" s="312" t="s">
        <v>114</v>
      </c>
    </row>
    <row r="102" spans="2:8" ht="31.5">
      <c r="B102" s="58" t="s">
        <v>133</v>
      </c>
      <c r="C102" s="336"/>
      <c r="D102" s="336"/>
      <c r="E102" s="33">
        <v>53</v>
      </c>
      <c r="F102" s="33"/>
      <c r="G102" s="342"/>
      <c r="H102" s="336"/>
    </row>
    <row r="103" spans="2:8" ht="15.75">
      <c r="B103" s="58" t="s">
        <v>297</v>
      </c>
      <c r="C103" s="33" t="s">
        <v>377</v>
      </c>
      <c r="D103" s="33" t="s">
        <v>663</v>
      </c>
      <c r="E103" s="33">
        <v>40.5</v>
      </c>
      <c r="F103" s="33"/>
      <c r="G103" s="32" t="s">
        <v>233</v>
      </c>
      <c r="H103" s="34" t="s">
        <v>325</v>
      </c>
    </row>
    <row r="104" spans="2:8" ht="15.75">
      <c r="B104" s="58" t="s">
        <v>153</v>
      </c>
      <c r="C104" s="33" t="s">
        <v>377</v>
      </c>
      <c r="D104" s="33" t="s">
        <v>663</v>
      </c>
      <c r="E104" s="33">
        <v>159.1</v>
      </c>
      <c r="F104" s="33"/>
      <c r="G104" s="32" t="s">
        <v>154</v>
      </c>
      <c r="H104" s="64"/>
    </row>
    <row r="105" spans="2:8" ht="15.75">
      <c r="B105" s="313" t="s">
        <v>161</v>
      </c>
      <c r="C105" s="342" t="s">
        <v>377</v>
      </c>
      <c r="D105" s="342" t="s">
        <v>663</v>
      </c>
      <c r="E105" s="33">
        <v>1024.8</v>
      </c>
      <c r="F105" s="33"/>
      <c r="G105" s="34" t="s">
        <v>162</v>
      </c>
      <c r="H105" s="336" t="s">
        <v>165</v>
      </c>
    </row>
    <row r="106" spans="2:8" ht="31.5">
      <c r="B106" s="313"/>
      <c r="C106" s="342"/>
      <c r="D106" s="342"/>
      <c r="E106" s="33">
        <v>583.25</v>
      </c>
      <c r="F106" s="33"/>
      <c r="G106" s="55" t="s">
        <v>163</v>
      </c>
      <c r="H106" s="336"/>
    </row>
    <row r="107" spans="2:14" ht="31.5" customHeight="1">
      <c r="B107" s="313"/>
      <c r="C107" s="342"/>
      <c r="D107" s="342"/>
      <c r="E107" s="33">
        <v>297.5</v>
      </c>
      <c r="F107" s="33"/>
      <c r="G107" s="55" t="s">
        <v>164</v>
      </c>
      <c r="H107" s="336"/>
      <c r="M107" s="40" t="s">
        <v>183</v>
      </c>
      <c r="N107" s="43" t="e">
        <f>#REF!+#REF!+#REF!+#REF!+#REF!+#REF!+#REF!+#REF!+#REF!+#REF!+#REF!</f>
        <v>#REF!</v>
      </c>
    </row>
    <row r="108" spans="2:8" ht="15.75">
      <c r="B108" s="58" t="s">
        <v>174</v>
      </c>
      <c r="C108" s="33" t="s">
        <v>175</v>
      </c>
      <c r="D108" s="33" t="s">
        <v>663</v>
      </c>
      <c r="E108" s="33">
        <v>84.83</v>
      </c>
      <c r="F108" s="33"/>
      <c r="G108" s="32" t="s">
        <v>176</v>
      </c>
      <c r="H108" s="34"/>
    </row>
    <row r="109" spans="2:8" ht="36" customHeight="1">
      <c r="B109" s="67" t="s">
        <v>177</v>
      </c>
      <c r="C109" s="46" t="s">
        <v>377</v>
      </c>
      <c r="D109" s="46" t="s">
        <v>663</v>
      </c>
      <c r="E109" s="33">
        <v>26.2</v>
      </c>
      <c r="G109" s="67" t="s">
        <v>179</v>
      </c>
      <c r="H109" s="144" t="s">
        <v>178</v>
      </c>
    </row>
    <row r="110" spans="2:8" ht="36" customHeight="1" thickBot="1">
      <c r="B110" s="286" t="s">
        <v>122</v>
      </c>
      <c r="C110" s="46" t="s">
        <v>377</v>
      </c>
      <c r="D110" s="46" t="s">
        <v>663</v>
      </c>
      <c r="E110" s="3">
        <v>126.7</v>
      </c>
      <c r="G110" s="32" t="s">
        <v>123</v>
      </c>
      <c r="H110" s="34" t="s">
        <v>496</v>
      </c>
    </row>
    <row r="111" spans="2:12" ht="16.5" thickBot="1">
      <c r="B111" s="129" t="s">
        <v>264</v>
      </c>
      <c r="C111" s="6"/>
      <c r="D111" s="6"/>
      <c r="E111" s="120">
        <f>SUM(E101:E110)</f>
        <v>2456.8799999999997</v>
      </c>
      <c r="F111" s="120" t="e">
        <f>SUM(#REF!)</f>
        <v>#REF!</v>
      </c>
      <c r="G111" s="90"/>
      <c r="H111" s="93"/>
      <c r="J111" s="128" t="e">
        <f>E111+E94+#REF!+#REF!+E61+E40+#REF!+#REF!+E19+#REF!</f>
        <v>#REF!</v>
      </c>
      <c r="L111" s="274"/>
    </row>
    <row r="112" spans="2:8" ht="19.5" thickBot="1">
      <c r="B112" s="337" t="s">
        <v>274</v>
      </c>
      <c r="C112" s="338"/>
      <c r="D112" s="338"/>
      <c r="E112" s="338"/>
      <c r="F112" s="338"/>
      <c r="G112" s="338"/>
      <c r="H112" s="339"/>
    </row>
    <row r="113" spans="2:8" ht="47.25">
      <c r="B113" s="58" t="s">
        <v>285</v>
      </c>
      <c r="C113" s="33" t="s">
        <v>275</v>
      </c>
      <c r="D113" s="33" t="s">
        <v>663</v>
      </c>
      <c r="E113" s="33">
        <v>20.2</v>
      </c>
      <c r="F113" s="33"/>
      <c r="G113" s="34" t="s">
        <v>277</v>
      </c>
      <c r="H113" s="34"/>
    </row>
    <row r="114" spans="2:8" ht="15.75">
      <c r="B114" s="58" t="s">
        <v>276</v>
      </c>
      <c r="C114" s="46" t="s">
        <v>377</v>
      </c>
      <c r="D114" s="33" t="s">
        <v>663</v>
      </c>
      <c r="E114" s="33">
        <v>44.2</v>
      </c>
      <c r="F114" s="33"/>
      <c r="G114" s="32" t="s">
        <v>123</v>
      </c>
      <c r="H114" s="34" t="s">
        <v>496</v>
      </c>
    </row>
    <row r="115" spans="2:8" ht="15.75">
      <c r="B115" s="58" t="s">
        <v>278</v>
      </c>
      <c r="C115" s="46" t="s">
        <v>377</v>
      </c>
      <c r="D115" s="33" t="s">
        <v>663</v>
      </c>
      <c r="E115" s="33">
        <v>150</v>
      </c>
      <c r="F115" s="33"/>
      <c r="G115" s="32" t="s">
        <v>233</v>
      </c>
      <c r="H115" s="34" t="s">
        <v>496</v>
      </c>
    </row>
    <row r="116" spans="2:8" ht="15.75">
      <c r="B116" s="58" t="s">
        <v>279</v>
      </c>
      <c r="C116" s="46" t="s">
        <v>377</v>
      </c>
      <c r="D116" s="33" t="s">
        <v>663</v>
      </c>
      <c r="E116" s="33">
        <v>102</v>
      </c>
      <c r="F116" s="33"/>
      <c r="G116" s="32" t="s">
        <v>123</v>
      </c>
      <c r="H116" s="34" t="s">
        <v>325</v>
      </c>
    </row>
    <row r="117" spans="2:8" ht="15.75">
      <c r="B117" s="58" t="s">
        <v>280</v>
      </c>
      <c r="C117" s="46" t="s">
        <v>377</v>
      </c>
      <c r="D117" s="33" t="s">
        <v>663</v>
      </c>
      <c r="E117" s="33">
        <v>104</v>
      </c>
      <c r="F117" s="33"/>
      <c r="G117" s="32" t="s">
        <v>123</v>
      </c>
      <c r="H117" s="34" t="s">
        <v>325</v>
      </c>
    </row>
    <row r="118" spans="2:8" ht="15.75">
      <c r="B118" s="58" t="s">
        <v>281</v>
      </c>
      <c r="C118" s="46" t="s">
        <v>377</v>
      </c>
      <c r="D118" s="33" t="s">
        <v>663</v>
      </c>
      <c r="E118" s="33">
        <v>104</v>
      </c>
      <c r="F118" s="33"/>
      <c r="G118" s="32" t="s">
        <v>123</v>
      </c>
      <c r="H118" s="34" t="s">
        <v>325</v>
      </c>
    </row>
    <row r="119" spans="2:8" ht="15.75">
      <c r="B119" s="58" t="s">
        <v>282</v>
      </c>
      <c r="C119" s="46" t="s">
        <v>377</v>
      </c>
      <c r="D119" s="33" t="s">
        <v>663</v>
      </c>
      <c r="E119" s="33">
        <v>102</v>
      </c>
      <c r="F119" s="33"/>
      <c r="G119" s="32" t="s">
        <v>123</v>
      </c>
      <c r="H119" s="34" t="s">
        <v>325</v>
      </c>
    </row>
    <row r="120" spans="2:8" ht="15.75">
      <c r="B120" s="58" t="s">
        <v>283</v>
      </c>
      <c r="C120" s="46" t="s">
        <v>377</v>
      </c>
      <c r="D120" s="33" t="s">
        <v>663</v>
      </c>
      <c r="E120" s="33">
        <v>102</v>
      </c>
      <c r="F120" s="33"/>
      <c r="G120" s="32" t="s">
        <v>123</v>
      </c>
      <c r="H120" s="34" t="s">
        <v>325</v>
      </c>
    </row>
    <row r="121" spans="2:8" ht="15.75">
      <c r="B121" s="58" t="s">
        <v>284</v>
      </c>
      <c r="C121" s="46" t="s">
        <v>377</v>
      </c>
      <c r="D121" s="33" t="s">
        <v>663</v>
      </c>
      <c r="E121" s="33">
        <v>359.9</v>
      </c>
      <c r="F121" s="33"/>
      <c r="G121" s="32" t="s">
        <v>173</v>
      </c>
      <c r="H121" s="34" t="s">
        <v>496</v>
      </c>
    </row>
    <row r="122" spans="2:8" ht="94.5">
      <c r="B122" s="86" t="s">
        <v>286</v>
      </c>
      <c r="C122" s="49" t="s">
        <v>175</v>
      </c>
      <c r="D122" s="49" t="s">
        <v>663</v>
      </c>
      <c r="E122" s="49">
        <v>9.25</v>
      </c>
      <c r="G122" s="32" t="s">
        <v>176</v>
      </c>
      <c r="H122" s="34"/>
    </row>
    <row r="123" spans="2:8" ht="83.25" customHeight="1">
      <c r="B123" s="58" t="s">
        <v>287</v>
      </c>
      <c r="C123" s="33" t="s">
        <v>288</v>
      </c>
      <c r="D123" s="33" t="s">
        <v>663</v>
      </c>
      <c r="E123" s="33">
        <v>52.5</v>
      </c>
      <c r="F123" s="33"/>
      <c r="G123" s="58" t="s">
        <v>289</v>
      </c>
      <c r="H123" s="34" t="s">
        <v>290</v>
      </c>
    </row>
    <row r="124" spans="2:8" ht="78.75">
      <c r="B124" s="58" t="s">
        <v>291</v>
      </c>
      <c r="C124" s="33" t="s">
        <v>288</v>
      </c>
      <c r="D124" s="33" t="s">
        <v>663</v>
      </c>
      <c r="E124" s="33">
        <v>38.01</v>
      </c>
      <c r="G124" s="285" t="s">
        <v>293</v>
      </c>
      <c r="H124" s="34"/>
    </row>
    <row r="125" spans="2:8" ht="84" customHeight="1">
      <c r="B125" s="58" t="s">
        <v>292</v>
      </c>
      <c r="C125" s="33" t="s">
        <v>288</v>
      </c>
      <c r="D125" s="33" t="s">
        <v>663</v>
      </c>
      <c r="E125" s="33">
        <f>36.6+45.9</f>
        <v>82.5</v>
      </c>
      <c r="G125" s="285" t="s">
        <v>293</v>
      </c>
      <c r="H125" s="34"/>
    </row>
    <row r="126" spans="2:8" ht="78.75">
      <c r="B126" s="58" t="s">
        <v>294</v>
      </c>
      <c r="C126" s="33" t="s">
        <v>288</v>
      </c>
      <c r="D126" s="33" t="s">
        <v>663</v>
      </c>
      <c r="E126" s="33">
        <v>19.1</v>
      </c>
      <c r="G126" s="285" t="s">
        <v>293</v>
      </c>
      <c r="H126" s="34"/>
    </row>
    <row r="127" spans="2:8" ht="16.5" thickBot="1">
      <c r="B127" s="58" t="s">
        <v>295</v>
      </c>
      <c r="C127" s="46" t="s">
        <v>377</v>
      </c>
      <c r="D127" s="33" t="s">
        <v>663</v>
      </c>
      <c r="E127" s="21">
        <v>90.4</v>
      </c>
      <c r="G127" s="289" t="s">
        <v>180</v>
      </c>
      <c r="H127" s="34" t="s">
        <v>296</v>
      </c>
    </row>
    <row r="128" spans="2:12" ht="16.5" thickBot="1">
      <c r="B128" s="129" t="s">
        <v>264</v>
      </c>
      <c r="C128" s="6"/>
      <c r="D128" s="6"/>
      <c r="E128" s="120">
        <f>SUM(E113:E127)</f>
        <v>1380.06</v>
      </c>
      <c r="F128" s="120" t="e">
        <f>SUM(#REF!)</f>
        <v>#REF!</v>
      </c>
      <c r="G128" s="90"/>
      <c r="H128" s="93"/>
      <c r="J128" s="128" t="e">
        <f>E128+#REF!+#REF!+#REF!+E80+E59+#REF!+#REF!+E38+#REF!</f>
        <v>#REF!</v>
      </c>
      <c r="L128" s="274"/>
    </row>
    <row r="129" spans="2:8" ht="16.5" thickBot="1">
      <c r="B129" s="171" t="s">
        <v>584</v>
      </c>
      <c r="C129" s="278"/>
      <c r="D129" s="278"/>
      <c r="E129" s="287">
        <f>E128+E111+E99+E83+E70+E58+E46+E36+E31+E23+E14+E9</f>
        <v>10926.15</v>
      </c>
      <c r="F129" s="280"/>
      <c r="G129" s="281"/>
      <c r="H129" s="278"/>
    </row>
    <row r="130" spans="2:4" ht="15.75">
      <c r="B130" s="9"/>
      <c r="C130" s="3"/>
      <c r="D130" s="3"/>
    </row>
    <row r="131" spans="2:4" ht="15.75">
      <c r="B131" s="9"/>
      <c r="C131" s="3"/>
      <c r="D131" s="3"/>
    </row>
    <row r="132" spans="3:8" ht="15.75">
      <c r="C132" s="160"/>
      <c r="H132" s="1">
        <v>3</v>
      </c>
    </row>
    <row r="134" spans="2:3" ht="15.75">
      <c r="B134" s="288"/>
      <c r="C134" s="160"/>
    </row>
    <row r="135" spans="3:5" ht="15.75">
      <c r="C135" s="160"/>
      <c r="E135" s="252"/>
    </row>
    <row r="137" ht="15.75">
      <c r="C137" s="160"/>
    </row>
    <row r="138" ht="15.75">
      <c r="C138" s="160"/>
    </row>
    <row r="139" spans="3:4" ht="15.75">
      <c r="C139" s="128"/>
      <c r="D139" s="161"/>
    </row>
    <row r="142" ht="15.75">
      <c r="C142" s="160"/>
    </row>
  </sheetData>
  <mergeCells count="32">
    <mergeCell ref="B15:H15"/>
    <mergeCell ref="B24:H24"/>
    <mergeCell ref="B59:H59"/>
    <mergeCell ref="B47:H47"/>
    <mergeCell ref="B112:H112"/>
    <mergeCell ref="J88:J90"/>
    <mergeCell ref="B37:H37"/>
    <mergeCell ref="B32:H32"/>
    <mergeCell ref="H88:H91"/>
    <mergeCell ref="B84:H84"/>
    <mergeCell ref="B71:H71"/>
    <mergeCell ref="G95:G96"/>
    <mergeCell ref="H95:H96"/>
    <mergeCell ref="B100:H100"/>
    <mergeCell ref="B2:H2"/>
    <mergeCell ref="B10:H10"/>
    <mergeCell ref="G7:G8"/>
    <mergeCell ref="D7:D8"/>
    <mergeCell ref="B6:H6"/>
    <mergeCell ref="C88:C90"/>
    <mergeCell ref="C92:C94"/>
    <mergeCell ref="G92:G94"/>
    <mergeCell ref="H92:H94"/>
    <mergeCell ref="G88:G91"/>
    <mergeCell ref="C101:C102"/>
    <mergeCell ref="D101:D102"/>
    <mergeCell ref="G101:G102"/>
    <mergeCell ref="H101:H102"/>
    <mergeCell ref="B105:B107"/>
    <mergeCell ref="C105:C107"/>
    <mergeCell ref="D105:D107"/>
    <mergeCell ref="H105:H107"/>
  </mergeCells>
  <printOptions horizontalCentered="1"/>
  <pageMargins left="0.2755905511811024" right="0.1968503937007874" top="0.6692913385826772" bottom="0.4330708661417323" header="0.8267716535433072" footer="0.5511811023622047"/>
  <pageSetup horizontalDpi="600" verticalDpi="6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DefShov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Ennor Tiegael</dc:creator>
  <cp:keywords/>
  <dc:description/>
  <cp:lastModifiedBy>Анна</cp:lastModifiedBy>
  <cp:lastPrinted>2008-07-31T13:19:22Z</cp:lastPrinted>
  <dcterms:created xsi:type="dcterms:W3CDTF">2000-02-01T09:52:25Z</dcterms:created>
  <dcterms:modified xsi:type="dcterms:W3CDTF">2010-02-14T23:17:34Z</dcterms:modified>
  <cp:category/>
  <cp:version/>
  <cp:contentType/>
  <cp:contentStatus/>
</cp:coreProperties>
</file>